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0260" windowHeight="7260"/>
  </bookViews>
  <sheets>
    <sheet name="小金井市一般会計歳出" sheetId="4" r:id="rId1"/>
    <sheet name="小金井市一般会計歳入" sheetId="6" r:id="rId2"/>
    <sheet name="小金井市特別会計歳入" sheetId="11" r:id="rId3"/>
    <sheet name="小金井市特別会計 歳出" sheetId="12" r:id="rId4"/>
  </sheets>
  <definedNames>
    <definedName name="_xlnm._FilterDatabase" localSheetId="0" hidden="1">小金井市一般会計歳出!$E$1:$E$1187</definedName>
    <definedName name="_xlnm._FilterDatabase" localSheetId="1" hidden="1">小金井市一般会計歳入!$F$1:$F$700</definedName>
    <definedName name="_xlnm._FilterDatabase" localSheetId="3" hidden="1">'小金井市特別会計 歳出'!$F$1:$F$286</definedName>
    <definedName name="_xlnm._FilterDatabase" localSheetId="2" hidden="1">小金井市特別会計歳入!$F$1:$F$298</definedName>
  </definedNames>
  <calcPr calcId="125725"/>
</workbook>
</file>

<file path=xl/calcChain.xml><?xml version="1.0" encoding="utf-8"?>
<calcChain xmlns="http://schemas.openxmlformats.org/spreadsheetml/2006/main">
  <c r="AE282" i="12"/>
  <c r="AE280"/>
  <c r="AE277"/>
  <c r="AE276"/>
  <c r="AE266"/>
  <c r="AE263"/>
  <c r="AE260"/>
  <c r="AE259"/>
  <c r="AE257"/>
  <c r="AE256"/>
  <c r="AF282"/>
  <c r="AF280"/>
  <c r="AF277"/>
  <c r="AF276"/>
  <c r="AF266"/>
  <c r="AF263"/>
  <c r="AF260"/>
  <c r="AF259"/>
  <c r="AF257"/>
  <c r="AF256"/>
  <c r="AF250"/>
  <c r="AF249"/>
  <c r="AF248"/>
  <c r="AF245"/>
  <c r="AF242"/>
  <c r="AF241"/>
  <c r="AF238"/>
  <c r="AF237"/>
  <c r="AF236"/>
  <c r="AF235"/>
  <c r="AF234"/>
  <c r="AF233"/>
  <c r="AF232"/>
  <c r="AF230"/>
  <c r="AF229"/>
  <c r="AF228"/>
  <c r="AF227"/>
  <c r="AF226"/>
  <c r="AF225"/>
  <c r="AF224"/>
  <c r="AF220"/>
  <c r="AF217"/>
  <c r="AF216"/>
  <c r="AF215"/>
  <c r="AF214"/>
  <c r="AF212"/>
  <c r="AF211"/>
  <c r="AF209"/>
  <c r="AF208"/>
  <c r="AF206"/>
  <c r="AF204"/>
  <c r="AF203"/>
  <c r="AF202"/>
  <c r="AF201"/>
  <c r="AF200"/>
  <c r="AF199"/>
  <c r="AF198"/>
  <c r="AF197"/>
  <c r="AF180"/>
  <c r="AF195"/>
  <c r="AF194"/>
  <c r="AF193"/>
  <c r="AF192"/>
  <c r="AF191"/>
  <c r="AF190"/>
  <c r="AF189"/>
  <c r="AF188"/>
  <c r="AF187"/>
  <c r="AF186"/>
  <c r="AF183"/>
  <c r="AF182"/>
  <c r="AF177"/>
  <c r="AF176"/>
  <c r="AF175"/>
  <c r="AF174"/>
  <c r="AF172"/>
  <c r="AF170"/>
  <c r="AF169"/>
  <c r="AF168"/>
  <c r="AF167"/>
  <c r="AF165"/>
  <c r="AF164"/>
  <c r="AF163"/>
  <c r="AF279"/>
  <c r="AF278"/>
  <c r="AF275"/>
  <c r="AF274"/>
  <c r="AF265"/>
  <c r="AF264"/>
  <c r="AF262"/>
  <c r="AF261"/>
  <c r="AF258"/>
  <c r="AF255"/>
  <c r="AF254"/>
  <c r="AF252"/>
  <c r="AF159"/>
  <c r="AF251"/>
  <c r="AF247"/>
  <c r="AF246"/>
  <c r="AF244"/>
  <c r="AF243"/>
  <c r="AF240"/>
  <c r="AF239"/>
  <c r="AF231"/>
  <c r="AF222"/>
  <c r="AF181"/>
  <c r="AF221"/>
  <c r="AF219"/>
  <c r="AF218"/>
  <c r="AF213"/>
  <c r="AF210"/>
  <c r="AF207"/>
  <c r="AF205"/>
  <c r="AF196"/>
  <c r="AF185"/>
  <c r="AF184"/>
  <c r="AF179"/>
  <c r="AF173"/>
  <c r="AF171"/>
  <c r="AF162"/>
  <c r="AF161"/>
  <c r="AF156"/>
  <c r="AF157"/>
  <c r="AF154"/>
  <c r="AF155"/>
  <c r="AF149"/>
  <c r="AF137"/>
  <c r="AF136"/>
  <c r="AF113"/>
  <c r="AF127"/>
  <c r="AF126"/>
  <c r="AF125"/>
  <c r="AF124"/>
  <c r="AF123"/>
  <c r="AF121"/>
  <c r="AF120"/>
  <c r="AF116"/>
  <c r="AF114"/>
  <c r="AF99"/>
  <c r="AF98"/>
  <c r="AF94"/>
  <c r="AF95"/>
  <c r="AF96"/>
  <c r="AF97"/>
  <c r="AF90"/>
  <c r="AF91"/>
  <c r="AF87"/>
  <c r="AF81"/>
  <c r="AF82"/>
  <c r="AF83"/>
  <c r="AF84"/>
  <c r="AF80"/>
  <c r="AF74"/>
  <c r="AF66"/>
  <c r="AF68"/>
  <c r="AF69"/>
  <c r="AF70"/>
  <c r="AF71"/>
  <c r="AF63"/>
  <c r="AF59"/>
  <c r="AF60"/>
  <c r="AF56"/>
  <c r="AF55"/>
  <c r="AF51"/>
  <c r="AF52"/>
  <c r="AF45"/>
  <c r="AF46"/>
  <c r="AF47"/>
  <c r="AF48"/>
  <c r="AF42"/>
  <c r="AF43"/>
  <c r="AF39"/>
  <c r="AF40"/>
  <c r="AF34"/>
  <c r="AF35"/>
  <c r="AF36"/>
  <c r="AF37"/>
  <c r="AF28"/>
  <c r="AF29"/>
  <c r="AF30"/>
  <c r="AF31"/>
  <c r="AF32"/>
  <c r="AF20"/>
  <c r="AF21"/>
  <c r="AF19"/>
  <c r="AF18"/>
  <c r="AF17"/>
  <c r="AF11"/>
  <c r="AF10"/>
  <c r="AF9"/>
  <c r="AF8"/>
  <c r="AF7"/>
  <c r="AF158"/>
  <c r="AF153"/>
  <c r="AF152"/>
  <c r="AF135"/>
  <c r="AF112"/>
  <c r="AF111"/>
  <c r="AF104"/>
  <c r="AF103"/>
  <c r="AF93"/>
  <c r="AF92"/>
  <c r="AF89"/>
  <c r="AF88"/>
  <c r="AF86"/>
  <c r="AF85"/>
  <c r="AF79"/>
  <c r="AF73"/>
  <c r="AF72"/>
  <c r="AF65"/>
  <c r="AF64"/>
  <c r="AF62"/>
  <c r="AF61"/>
  <c r="AF58"/>
  <c r="AF57"/>
  <c r="AF54"/>
  <c r="AF53"/>
  <c r="AF50"/>
  <c r="AF49"/>
  <c r="AF44"/>
  <c r="AF41"/>
  <c r="AF38"/>
  <c r="AF33"/>
  <c r="AF27"/>
  <c r="AF26"/>
  <c r="F149" i="11"/>
  <c r="F11"/>
  <c r="F15"/>
  <c r="F18"/>
  <c r="F22"/>
  <c r="F25"/>
  <c r="F29"/>
  <c r="F32"/>
  <c r="F35"/>
  <c r="F39"/>
  <c r="F42"/>
  <c r="F46"/>
  <c r="F49"/>
  <c r="F53"/>
  <c r="F56"/>
  <c r="F59"/>
  <c r="F60"/>
  <c r="F61"/>
  <c r="F63"/>
  <c r="F64"/>
  <c r="F65"/>
  <c r="F69"/>
  <c r="F70"/>
  <c r="F71"/>
  <c r="F72"/>
  <c r="F75"/>
  <c r="F76"/>
  <c r="F77"/>
  <c r="F78"/>
  <c r="F79"/>
  <c r="F80"/>
  <c r="F85"/>
  <c r="F86"/>
  <c r="F87"/>
  <c r="F88"/>
  <c r="F89"/>
  <c r="F90"/>
  <c r="F91"/>
  <c r="F92"/>
  <c r="F93"/>
  <c r="F95"/>
  <c r="F96"/>
  <c r="F97"/>
  <c r="F98"/>
  <c r="F99"/>
  <c r="F100"/>
  <c r="F101"/>
  <c r="F102"/>
  <c r="F103"/>
  <c r="F104"/>
  <c r="F105"/>
  <c r="F106"/>
  <c r="F109"/>
  <c r="F110"/>
  <c r="F111"/>
  <c r="F112"/>
  <c r="F113"/>
  <c r="F114"/>
  <c r="F115"/>
  <c r="F116"/>
  <c r="F117"/>
  <c r="F118"/>
  <c r="F119"/>
  <c r="F120"/>
  <c r="F124"/>
  <c r="F125"/>
  <c r="F126"/>
  <c r="F127"/>
  <c r="F128"/>
  <c r="F129"/>
  <c r="F130"/>
  <c r="F131"/>
  <c r="F132"/>
  <c r="F133"/>
  <c r="F134"/>
  <c r="F135"/>
  <c r="F137"/>
  <c r="F138"/>
  <c r="F139"/>
  <c r="F140"/>
  <c r="F141"/>
  <c r="F142"/>
  <c r="F148"/>
  <c r="F152"/>
  <c r="F153"/>
  <c r="F154"/>
  <c r="F155"/>
  <c r="F157"/>
  <c r="F158"/>
  <c r="F159"/>
  <c r="F160"/>
  <c r="F162"/>
  <c r="F163"/>
  <c r="F165"/>
  <c r="F166"/>
  <c r="F167"/>
  <c r="F168"/>
  <c r="F169"/>
  <c r="F170"/>
  <c r="F171"/>
  <c r="F172"/>
  <c r="F173"/>
  <c r="F174"/>
  <c r="F175"/>
  <c r="F176"/>
  <c r="F177"/>
  <c r="F178"/>
  <c r="F179"/>
  <c r="F184"/>
  <c r="F185"/>
  <c r="F186"/>
  <c r="F187"/>
  <c r="F188"/>
  <c r="F190"/>
  <c r="F191"/>
  <c r="F194"/>
  <c r="F195"/>
  <c r="F197"/>
  <c r="F198"/>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9"/>
  <c r="F262"/>
  <c r="F263"/>
  <c r="F264"/>
  <c r="F265"/>
  <c r="F267"/>
  <c r="F270"/>
  <c r="F271"/>
  <c r="F272"/>
  <c r="F273"/>
  <c r="F274"/>
  <c r="F275"/>
  <c r="F276"/>
  <c r="F277"/>
  <c r="F278"/>
  <c r="F279"/>
  <c r="F280"/>
  <c r="F281"/>
  <c r="F282"/>
  <c r="F283"/>
  <c r="F284"/>
  <c r="F285"/>
  <c r="F286"/>
  <c r="F287"/>
  <c r="F288"/>
  <c r="F289"/>
  <c r="F290"/>
  <c r="F291"/>
  <c r="F292"/>
  <c r="F293"/>
  <c r="F294"/>
  <c r="F295"/>
  <c r="F296"/>
  <c r="F297"/>
  <c r="F298"/>
  <c r="F8"/>
  <c r="F7"/>
  <c r="F286" i="12"/>
  <c r="F285"/>
  <c r="F284"/>
  <c r="F283"/>
  <c r="F282"/>
  <c r="F281"/>
  <c r="F280"/>
  <c r="F279"/>
  <c r="F278"/>
  <c r="F277"/>
  <c r="F276"/>
  <c r="F275"/>
  <c r="F274"/>
  <c r="F266"/>
  <c r="F265"/>
  <c r="F264"/>
  <c r="F263"/>
  <c r="F262"/>
  <c r="F261"/>
  <c r="F260"/>
  <c r="F259"/>
  <c r="F258"/>
  <c r="F257"/>
  <c r="F256"/>
  <c r="F255"/>
  <c r="F254"/>
  <c r="F251"/>
  <c r="F250"/>
  <c r="F249"/>
  <c r="F248"/>
  <c r="F247"/>
  <c r="F246"/>
  <c r="F245"/>
  <c r="F244"/>
  <c r="F243"/>
  <c r="F242"/>
  <c r="F241"/>
  <c r="F240"/>
  <c r="F239"/>
  <c r="F238"/>
  <c r="F237"/>
  <c r="F236"/>
  <c r="F235"/>
  <c r="F234"/>
  <c r="F233"/>
  <c r="F232"/>
  <c r="F231"/>
  <c r="F230"/>
  <c r="F229"/>
  <c r="F228"/>
  <c r="F227"/>
  <c r="F226"/>
  <c r="F225"/>
  <c r="F224"/>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0"/>
  <c r="F179"/>
  <c r="F177"/>
  <c r="F176"/>
  <c r="F175"/>
  <c r="F174"/>
  <c r="F173"/>
  <c r="F172"/>
  <c r="F171"/>
  <c r="F170"/>
  <c r="F169"/>
  <c r="F168"/>
  <c r="F167"/>
  <c r="F165"/>
  <c r="F164"/>
  <c r="F163"/>
  <c r="F162"/>
  <c r="F161"/>
  <c r="F158"/>
  <c r="F155"/>
  <c r="F154"/>
  <c r="F153"/>
  <c r="F152"/>
  <c r="F149"/>
  <c r="F137"/>
  <c r="F136"/>
  <c r="F135"/>
  <c r="F127"/>
  <c r="F126"/>
  <c r="F125"/>
  <c r="F124"/>
  <c r="F123"/>
  <c r="F121"/>
  <c r="F120"/>
  <c r="F116"/>
  <c r="F114"/>
  <c r="F113"/>
  <c r="F112"/>
  <c r="F111"/>
  <c r="F108"/>
  <c r="F107"/>
  <c r="F106"/>
  <c r="F105"/>
  <c r="F104"/>
  <c r="F103"/>
  <c r="F102"/>
  <c r="F101"/>
  <c r="F100"/>
  <c r="F99"/>
  <c r="F98"/>
  <c r="F97"/>
  <c r="F96"/>
  <c r="F95"/>
  <c r="F94"/>
  <c r="F93"/>
  <c r="F92"/>
  <c r="F91"/>
  <c r="F90"/>
  <c r="F89"/>
  <c r="F88"/>
  <c r="F87"/>
  <c r="F86"/>
  <c r="F85"/>
  <c r="F80"/>
  <c r="F79"/>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1"/>
  <c r="F20"/>
  <c r="F19"/>
  <c r="F18"/>
  <c r="F17"/>
  <c r="F16"/>
  <c r="F8"/>
  <c r="F9"/>
  <c r="F10"/>
  <c r="F11"/>
  <c r="F7"/>
  <c r="AF1185" i="4"/>
  <c r="AF1186"/>
  <c r="AF1187"/>
  <c r="AF1180"/>
  <c r="AF1181"/>
  <c r="AF1182"/>
  <c r="AF1183"/>
  <c r="AF1184"/>
  <c r="AF1179"/>
  <c r="AF1177"/>
  <c r="AF1176"/>
  <c r="AF1175"/>
  <c r="AF1174"/>
  <c r="AF1170"/>
  <c r="AF1168"/>
  <c r="AF1163"/>
  <c r="AF1160"/>
  <c r="AF1159"/>
  <c r="AF1155"/>
  <c r="AF1154"/>
  <c r="AF1152"/>
  <c r="AF1149"/>
  <c r="AF1148"/>
  <c r="AF1147"/>
  <c r="AF1146"/>
  <c r="AF1144"/>
  <c r="AF1143"/>
  <c r="AF1139"/>
  <c r="AF1138"/>
  <c r="AF1134"/>
  <c r="AF1132"/>
  <c r="AF1128"/>
  <c r="AF1127"/>
  <c r="AF1126"/>
  <c r="AF1125"/>
  <c r="AF1123"/>
  <c r="AF1121"/>
  <c r="AF1115"/>
  <c r="AF1114"/>
  <c r="AF1112"/>
  <c r="AF1111"/>
  <c r="AF1108"/>
  <c r="AF1107"/>
  <c r="AF1106"/>
  <c r="AF1105"/>
  <c r="AF1104"/>
  <c r="AF1103"/>
  <c r="AF1102"/>
  <c r="AF1093"/>
  <c r="AF1092"/>
  <c r="AF1091"/>
  <c r="AF1090"/>
  <c r="AF1089"/>
  <c r="AF1088"/>
  <c r="AF1084"/>
  <c r="AF1083"/>
  <c r="AF1080"/>
  <c r="AF1077"/>
  <c r="AF1076"/>
  <c r="AF1075"/>
  <c r="AF1074"/>
  <c r="AF1069"/>
  <c r="AF1059"/>
  <c r="AF1058"/>
  <c r="AF1057"/>
  <c r="AF1056"/>
  <c r="AF1053"/>
  <c r="AF1052"/>
  <c r="AF1047"/>
  <c r="AF1046"/>
  <c r="AF1045"/>
  <c r="AF1043"/>
  <c r="AF1040"/>
  <c r="AF1039"/>
  <c r="AF1037"/>
  <c r="AF1028"/>
  <c r="AF1027"/>
  <c r="AF1026"/>
  <c r="AF1018"/>
  <c r="AF1008"/>
  <c r="AF1007"/>
  <c r="AF1006"/>
  <c r="AF1005"/>
  <c r="AF1002"/>
  <c r="AF1001"/>
  <c r="AF998"/>
  <c r="AF997"/>
  <c r="AF996"/>
  <c r="AF995"/>
  <c r="AF992"/>
  <c r="AF991"/>
  <c r="AF988"/>
  <c r="AF979"/>
  <c r="AF978"/>
  <c r="AF977"/>
  <c r="AF975"/>
  <c r="AF974"/>
  <c r="AF972"/>
  <c r="AF971"/>
  <c r="AF970"/>
  <c r="AF966"/>
  <c r="AF963"/>
  <c r="AF958"/>
  <c r="AF959"/>
  <c r="AF960"/>
  <c r="AF961"/>
  <c r="AF957"/>
  <c r="AF956"/>
  <c r="AF955"/>
  <c r="AF952"/>
  <c r="AF944"/>
  <c r="AF945"/>
  <c r="AF946"/>
  <c r="AF947"/>
  <c r="AF948"/>
  <c r="AF949"/>
  <c r="AF950"/>
  <c r="AF943"/>
  <c r="AF942"/>
  <c r="AF941"/>
  <c r="AF940"/>
  <c r="AF939"/>
  <c r="AF938"/>
  <c r="AF937"/>
  <c r="AF936"/>
  <c r="AF933"/>
  <c r="AF932"/>
  <c r="AF928"/>
  <c r="AF927"/>
  <c r="AF926"/>
  <c r="AF925"/>
  <c r="AF918"/>
  <c r="AF904"/>
  <c r="AF903"/>
  <c r="AF894"/>
  <c r="AF891"/>
  <c r="AF890"/>
  <c r="AF889"/>
  <c r="AF888"/>
  <c r="AF885"/>
  <c r="AF884"/>
  <c r="AF881"/>
  <c r="AF880"/>
  <c r="AF878"/>
  <c r="AF877"/>
  <c r="AF874"/>
  <c r="AF873"/>
  <c r="AF872"/>
  <c r="AF871"/>
  <c r="AF869"/>
  <c r="AF860"/>
  <c r="AF852"/>
  <c r="AF841"/>
  <c r="AF840"/>
  <c r="AF839"/>
  <c r="AF833"/>
  <c r="AF832"/>
  <c r="AF831"/>
  <c r="AF830"/>
  <c r="AF823"/>
  <c r="AF815"/>
  <c r="AF814"/>
  <c r="AF812"/>
  <c r="AF811"/>
  <c r="AF810"/>
  <c r="AF808"/>
  <c r="AF806"/>
  <c r="AF805"/>
  <c r="AF804"/>
  <c r="AF798"/>
  <c r="AF797"/>
  <c r="AF796"/>
  <c r="AF789"/>
  <c r="AF790"/>
  <c r="AF791"/>
  <c r="AF792"/>
  <c r="AF787"/>
  <c r="AF785"/>
  <c r="AF784"/>
  <c r="AF783"/>
  <c r="AF773"/>
  <c r="AF772"/>
  <c r="AF770"/>
  <c r="AF769"/>
  <c r="AF768"/>
  <c r="AF766"/>
  <c r="AF765"/>
  <c r="AF764"/>
  <c r="AF763"/>
  <c r="AF757"/>
  <c r="AF750"/>
  <c r="AF734"/>
  <c r="AF733"/>
  <c r="AF732"/>
  <c r="AF726"/>
  <c r="AF725"/>
  <c r="AF724"/>
  <c r="AF723"/>
  <c r="AF722"/>
  <c r="AF721"/>
  <c r="AF720"/>
  <c r="AF718"/>
  <c r="AF705"/>
  <c r="AF708"/>
  <c r="AF709"/>
  <c r="AF710"/>
  <c r="AF704"/>
  <c r="AF702"/>
  <c r="AF692"/>
  <c r="AF691"/>
  <c r="AF690"/>
  <c r="AF689"/>
  <c r="AF686"/>
  <c r="AF685"/>
  <c r="AF684"/>
  <c r="AF678"/>
  <c r="AF677"/>
  <c r="AF668"/>
  <c r="AF669"/>
  <c r="AF670"/>
  <c r="AF671"/>
  <c r="AF672"/>
  <c r="AF673"/>
  <c r="AF654"/>
  <c r="AF652"/>
  <c r="AF651"/>
  <c r="AF650"/>
  <c r="AF649"/>
  <c r="AF648"/>
  <c r="AF647"/>
  <c r="AF643"/>
  <c r="AF645"/>
  <c r="AF644"/>
  <c r="AF642"/>
  <c r="AF641"/>
  <c r="AF626"/>
  <c r="AF624"/>
  <c r="AF622"/>
  <c r="AF611"/>
  <c r="AF598"/>
  <c r="AF597"/>
  <c r="AF593"/>
  <c r="AF591"/>
  <c r="AF590"/>
  <c r="AF585"/>
  <c r="AF584"/>
  <c r="AF583"/>
  <c r="AF582"/>
  <c r="AF577"/>
  <c r="AF576"/>
  <c r="AF571"/>
  <c r="AF564"/>
  <c r="AF565"/>
  <c r="AF566"/>
  <c r="AF567"/>
  <c r="AF568"/>
  <c r="AF569"/>
  <c r="AF570"/>
  <c r="AF559"/>
  <c r="AF560"/>
  <c r="AF561"/>
  <c r="AF562"/>
  <c r="AF563"/>
  <c r="AF555"/>
  <c r="AF556"/>
  <c r="AF557"/>
  <c r="AF558"/>
  <c r="AF554"/>
  <c r="AF553"/>
  <c r="AF552"/>
  <c r="AF551"/>
  <c r="AF550"/>
  <c r="AF549"/>
  <c r="AF547"/>
  <c r="AF546"/>
  <c r="AF545"/>
  <c r="AF544"/>
  <c r="AF536"/>
  <c r="AF537"/>
  <c r="AF538"/>
  <c r="AF539"/>
  <c r="AF540"/>
  <c r="AF530"/>
  <c r="AF531"/>
  <c r="AF532"/>
  <c r="AF533"/>
  <c r="AF534"/>
  <c r="AF535"/>
  <c r="AF524"/>
  <c r="AF525"/>
  <c r="AF526"/>
  <c r="AF527"/>
  <c r="AF528"/>
  <c r="AF529"/>
  <c r="AF523"/>
  <c r="AF522"/>
  <c r="AF521"/>
  <c r="AF520"/>
  <c r="AF519"/>
  <c r="AF518"/>
  <c r="AF517"/>
  <c r="AF516"/>
  <c r="AF515"/>
  <c r="AF514"/>
  <c r="AF508"/>
  <c r="AF507"/>
  <c r="AF506"/>
  <c r="AF505"/>
  <c r="AF503"/>
  <c r="AF496"/>
  <c r="AF495"/>
  <c r="AF491"/>
  <c r="AF490"/>
  <c r="AF489"/>
  <c r="AF487"/>
  <c r="AF486"/>
  <c r="AF485"/>
  <c r="AF483"/>
  <c r="AF482"/>
  <c r="AF481"/>
  <c r="AF480"/>
  <c r="AF479"/>
  <c r="AF478"/>
  <c r="AF477"/>
  <c r="AF466"/>
  <c r="AF464"/>
  <c r="AF463"/>
  <c r="AF458"/>
  <c r="AF457"/>
  <c r="AF454"/>
  <c r="AF453"/>
  <c r="AF450"/>
  <c r="AF449"/>
  <c r="AF448"/>
  <c r="AF447"/>
  <c r="AF445"/>
  <c r="AF444"/>
  <c r="AF443"/>
  <c r="AF441"/>
  <c r="AF438"/>
  <c r="AF437"/>
  <c r="AF436"/>
  <c r="AF433"/>
  <c r="AF432"/>
  <c r="AF428"/>
  <c r="AF426"/>
  <c r="AF425"/>
  <c r="AF424"/>
  <c r="AF423"/>
  <c r="AF422"/>
  <c r="AF421"/>
  <c r="AF416"/>
  <c r="AF415"/>
  <c r="AF414"/>
  <c r="AF413"/>
  <c r="AF412"/>
  <c r="AF403"/>
  <c r="AF404"/>
  <c r="AF405"/>
  <c r="AF406"/>
  <c r="AF407"/>
  <c r="AF408"/>
  <c r="AF409"/>
  <c r="AF402"/>
  <c r="AF401"/>
  <c r="AF398"/>
  <c r="AF392"/>
  <c r="AF391"/>
  <c r="AF390"/>
  <c r="AF389"/>
  <c r="AF384"/>
  <c r="AF383"/>
  <c r="AF380"/>
  <c r="AF379"/>
  <c r="AF378"/>
  <c r="AF377"/>
  <c r="AF374"/>
  <c r="AF371"/>
  <c r="AF369"/>
  <c r="AF370"/>
  <c r="AF368"/>
  <c r="AF367"/>
  <c r="AF363"/>
  <c r="AF361"/>
  <c r="AF360"/>
  <c r="AF358"/>
  <c r="AF357"/>
  <c r="AF356"/>
  <c r="AF355"/>
  <c r="AF354"/>
  <c r="AF353"/>
  <c r="AF352"/>
  <c r="AF347"/>
  <c r="AF348"/>
  <c r="AF350"/>
  <c r="AF351"/>
  <c r="AF346"/>
  <c r="AF340"/>
  <c r="AF341"/>
  <c r="AF342"/>
  <c r="AF343"/>
  <c r="AF339"/>
  <c r="AF338"/>
  <c r="AF337"/>
  <c r="AF336"/>
  <c r="AF335"/>
  <c r="AF334"/>
  <c r="AF332"/>
  <c r="AF329"/>
  <c r="AF328"/>
  <c r="AF325"/>
  <c r="AF324"/>
  <c r="AF323"/>
  <c r="AF322"/>
  <c r="AF321"/>
  <c r="AF320"/>
  <c r="AF319"/>
  <c r="AF311"/>
  <c r="AF313"/>
  <c r="AF314"/>
  <c r="AF315"/>
  <c r="AF310"/>
  <c r="AF309"/>
  <c r="AF308"/>
  <c r="AF307"/>
  <c r="AF306"/>
  <c r="AF305"/>
  <c r="AF299"/>
  <c r="AF298"/>
  <c r="AF297"/>
  <c r="AF296"/>
  <c r="AF295"/>
  <c r="AF294"/>
  <c r="AF293"/>
  <c r="AF292"/>
  <c r="AF291"/>
  <c r="AF290"/>
  <c r="AF289"/>
  <c r="AF287"/>
  <c r="AF284"/>
  <c r="AF283"/>
  <c r="AF282"/>
  <c r="AF281"/>
  <c r="AF280"/>
  <c r="AF279"/>
  <c r="AF278"/>
  <c r="AF277"/>
  <c r="AF275"/>
  <c r="AF274"/>
  <c r="AF272"/>
  <c r="AF271"/>
  <c r="AF269"/>
  <c r="AF267"/>
  <c r="AF266"/>
  <c r="AF256"/>
  <c r="AF257"/>
  <c r="AF258"/>
  <c r="AF260"/>
  <c r="AF261"/>
  <c r="AF264"/>
  <c r="AF247"/>
  <c r="AF248"/>
  <c r="AF249"/>
  <c r="AF250"/>
  <c r="AF251"/>
  <c r="AF252"/>
  <c r="AF253"/>
  <c r="AF254"/>
  <c r="AF255"/>
  <c r="AF240"/>
  <c r="AF241"/>
  <c r="AF242"/>
  <c r="AF243"/>
  <c r="AF244"/>
  <c r="AF245"/>
  <c r="AF246"/>
  <c r="AF239"/>
  <c r="AF235"/>
  <c r="AF236"/>
  <c r="AF234"/>
  <c r="AC226"/>
  <c r="AC227"/>
  <c r="AC228"/>
  <c r="AC229"/>
  <c r="AC230"/>
  <c r="AC231"/>
  <c r="AC232"/>
  <c r="AC225"/>
  <c r="AF223"/>
  <c r="AF224"/>
  <c r="AF221"/>
  <c r="AF220"/>
  <c r="AF182"/>
  <c r="AF184"/>
  <c r="AF185"/>
  <c r="AF187"/>
  <c r="AF188"/>
  <c r="AF189"/>
  <c r="AF190"/>
  <c r="AF191"/>
  <c r="AF181"/>
  <c r="AF180"/>
  <c r="AF170"/>
  <c r="AF171"/>
  <c r="AF172"/>
  <c r="AF173"/>
  <c r="AF174"/>
  <c r="AF175"/>
  <c r="AF176"/>
  <c r="AF177"/>
  <c r="AF178"/>
  <c r="AF179"/>
  <c r="AF169"/>
  <c r="AF168"/>
  <c r="AF162"/>
  <c r="AF161"/>
  <c r="AF151"/>
  <c r="AF148"/>
  <c r="AF145"/>
  <c r="AF143"/>
  <c r="AF142"/>
  <c r="AF138"/>
  <c r="AF137"/>
  <c r="AF136"/>
  <c r="AF135"/>
  <c r="AF134"/>
  <c r="AF133"/>
  <c r="AF132"/>
  <c r="AF127"/>
  <c r="AF126"/>
  <c r="AF125"/>
  <c r="AF121"/>
  <c r="AF122"/>
  <c r="AF123"/>
  <c r="AF120"/>
  <c r="AF115"/>
  <c r="AF116"/>
  <c r="AF117"/>
  <c r="AF114"/>
  <c r="AF113"/>
  <c r="AF109"/>
  <c r="AF108"/>
  <c r="AF107"/>
  <c r="AF106"/>
  <c r="AF105"/>
  <c r="AF104"/>
  <c r="AF102"/>
  <c r="AF100"/>
  <c r="AF99"/>
  <c r="AF97"/>
  <c r="AF96"/>
  <c r="AF93"/>
  <c r="AF90"/>
  <c r="AF89"/>
  <c r="AF85"/>
  <c r="AF84"/>
  <c r="AF81"/>
  <c r="AF80"/>
  <c r="AF76"/>
  <c r="AF72"/>
  <c r="AF71"/>
  <c r="AF70"/>
  <c r="AF69"/>
  <c r="AF67"/>
  <c r="AF63"/>
  <c r="AF62"/>
  <c r="AF59"/>
  <c r="AF44"/>
  <c r="AF42"/>
  <c r="AF39"/>
  <c r="AF37"/>
  <c r="AF38"/>
  <c r="AF36"/>
  <c r="AF16"/>
  <c r="AF12"/>
  <c r="AF9"/>
  <c r="AF8"/>
  <c r="E1155"/>
  <c r="E1112"/>
  <c r="E642"/>
  <c r="E363"/>
  <c r="E350"/>
  <c r="E275"/>
  <c r="E269"/>
  <c r="R278" i="12" l="1"/>
  <c r="Q278"/>
  <c r="P278"/>
  <c r="O278"/>
  <c r="Q275"/>
  <c r="R274"/>
  <c r="Q274"/>
  <c r="P274"/>
  <c r="O274"/>
  <c r="R261"/>
  <c r="Q261"/>
  <c r="P261"/>
  <c r="O261"/>
  <c r="R254"/>
  <c r="Q254"/>
  <c r="P254"/>
  <c r="O254"/>
  <c r="R247"/>
  <c r="Q247"/>
  <c r="P247"/>
  <c r="O247"/>
  <c r="R246"/>
  <c r="Q246"/>
  <c r="P246"/>
  <c r="O246"/>
  <c r="R239"/>
  <c r="Q239"/>
  <c r="P239"/>
  <c r="O239"/>
  <c r="R231"/>
  <c r="Q231"/>
  <c r="P231"/>
  <c r="O231"/>
  <c r="R222"/>
  <c r="Q222"/>
  <c r="P222"/>
  <c r="O222"/>
  <c r="R221"/>
  <c r="Q221"/>
  <c r="P221"/>
  <c r="O221"/>
  <c r="R213"/>
  <c r="Q213"/>
  <c r="P213"/>
  <c r="O213"/>
  <c r="R210"/>
  <c r="Q210"/>
  <c r="P210"/>
  <c r="O210"/>
  <c r="R207"/>
  <c r="Q207"/>
  <c r="P207"/>
  <c r="O207"/>
  <c r="R196"/>
  <c r="Q196"/>
  <c r="P196"/>
  <c r="O196"/>
  <c r="R185"/>
  <c r="Q185"/>
  <c r="P185"/>
  <c r="O185"/>
  <c r="R184"/>
  <c r="Q184"/>
  <c r="P184"/>
  <c r="O184"/>
  <c r="R173"/>
  <c r="Q173"/>
  <c r="P173"/>
  <c r="O173"/>
  <c r="R162"/>
  <c r="Q162"/>
  <c r="P162"/>
  <c r="O162"/>
  <c r="R161"/>
  <c r="Q161"/>
  <c r="P161"/>
  <c r="O161"/>
  <c r="R160"/>
  <c r="Q160"/>
  <c r="P160"/>
  <c r="O160"/>
  <c r="M149"/>
  <c r="AK146"/>
  <c r="I110"/>
  <c r="R93"/>
  <c r="Q93"/>
  <c r="P93"/>
  <c r="O93"/>
  <c r="R92"/>
  <c r="Q92"/>
  <c r="P92"/>
  <c r="O92"/>
  <c r="R72"/>
  <c r="Q72"/>
  <c r="P72"/>
  <c r="O72"/>
  <c r="R65"/>
  <c r="Q65"/>
  <c r="P65"/>
  <c r="O65"/>
  <c r="R58"/>
  <c r="Q58"/>
  <c r="P58"/>
  <c r="O58"/>
  <c r="R54"/>
  <c r="Q54"/>
  <c r="P54"/>
  <c r="O54"/>
  <c r="R50"/>
  <c r="Q50"/>
  <c r="P50"/>
  <c r="O50"/>
  <c r="R46"/>
  <c r="Q46"/>
  <c r="P46"/>
  <c r="O46"/>
  <c r="M46"/>
  <c r="R41"/>
  <c r="Q41"/>
  <c r="P41"/>
  <c r="O41"/>
  <c r="R38"/>
  <c r="Q38"/>
  <c r="P38"/>
  <c r="O38"/>
  <c r="R33"/>
  <c r="Q33"/>
  <c r="P33"/>
  <c r="O33"/>
  <c r="M33"/>
  <c r="R27"/>
  <c r="Q27"/>
  <c r="P27"/>
  <c r="O27"/>
  <c r="M27"/>
  <c r="I27"/>
  <c r="R8"/>
  <c r="M8"/>
  <c r="R7"/>
  <c r="N488" i="4"/>
  <c r="E1187"/>
  <c r="E1186"/>
  <c r="E1185"/>
  <c r="E1184"/>
  <c r="E1183"/>
  <c r="E1182"/>
  <c r="E1181"/>
  <c r="E1180"/>
  <c r="E1179"/>
  <c r="E1178"/>
  <c r="E1177"/>
  <c r="E1176"/>
  <c r="E1175"/>
  <c r="E1174"/>
  <c r="E1173"/>
  <c r="E1172"/>
  <c r="E1170"/>
  <c r="E1168"/>
  <c r="E1163"/>
  <c r="E1160"/>
  <c r="E1159"/>
  <c r="E1156"/>
  <c r="E1154"/>
  <c r="E1152"/>
  <c r="E1149"/>
  <c r="E1148"/>
  <c r="E1147"/>
  <c r="E1146"/>
  <c r="E1145"/>
  <c r="E1144"/>
  <c r="E1143"/>
  <c r="E1142"/>
  <c r="E1139"/>
  <c r="E1138"/>
  <c r="E1134"/>
  <c r="E1133"/>
  <c r="E1132"/>
  <c r="E1128"/>
  <c r="E1127"/>
  <c r="E1126"/>
  <c r="E1125"/>
  <c r="E1124"/>
  <c r="E1123"/>
  <c r="E1121"/>
  <c r="E1115"/>
  <c r="E1114"/>
  <c r="E1113"/>
  <c r="E1111"/>
  <c r="E1108"/>
  <c r="E1107"/>
  <c r="E1106"/>
  <c r="E1105"/>
  <c r="E1104"/>
  <c r="E1103"/>
  <c r="E1102"/>
  <c r="E1093"/>
  <c r="E1092"/>
  <c r="E1091"/>
  <c r="E1090"/>
  <c r="E1089"/>
  <c r="E1088"/>
  <c r="E1084"/>
  <c r="E1083"/>
  <c r="E1080"/>
  <c r="E1077"/>
  <c r="E1076"/>
  <c r="E1075"/>
  <c r="E1074"/>
  <c r="E1073"/>
  <c r="E1069"/>
  <c r="E1059"/>
  <c r="E1058"/>
  <c r="E1057"/>
  <c r="E1056"/>
  <c r="E1053"/>
  <c r="E1052"/>
  <c r="E1047"/>
  <c r="E1046"/>
  <c r="E1045"/>
  <c r="E1043"/>
  <c r="E1040"/>
  <c r="E1039"/>
  <c r="E1037"/>
  <c r="E1028"/>
  <c r="E1027"/>
  <c r="E1026"/>
  <c r="E1025"/>
  <c r="E1018"/>
  <c r="E1008"/>
  <c r="E1007"/>
  <c r="E1006"/>
  <c r="E1005"/>
  <c r="E1002"/>
  <c r="E1001"/>
  <c r="E998"/>
  <c r="E997"/>
  <c r="E996"/>
  <c r="E995"/>
  <c r="E992"/>
  <c r="E991"/>
  <c r="E988"/>
  <c r="E979"/>
  <c r="E978"/>
  <c r="E977"/>
  <c r="E976"/>
  <c r="E974"/>
  <c r="E973"/>
  <c r="E972"/>
  <c r="E971"/>
  <c r="E970"/>
  <c r="E966"/>
  <c r="E963"/>
  <c r="E962"/>
  <c r="E961"/>
  <c r="E960"/>
  <c r="E959"/>
  <c r="E958"/>
  <c r="E957"/>
  <c r="E956"/>
  <c r="E955"/>
  <c r="E952"/>
  <c r="E950"/>
  <c r="E949"/>
  <c r="E948"/>
  <c r="E947"/>
  <c r="E946"/>
  <c r="E945"/>
  <c r="E944"/>
  <c r="E943"/>
  <c r="E942"/>
  <c r="E941"/>
  <c r="E940"/>
  <c r="E939"/>
  <c r="E938"/>
  <c r="E937"/>
  <c r="E936"/>
  <c r="E933"/>
  <c r="E932"/>
  <c r="E928"/>
  <c r="E927"/>
  <c r="E926"/>
  <c r="E925"/>
  <c r="E924"/>
  <c r="E923"/>
  <c r="E919"/>
  <c r="E918"/>
  <c r="E904"/>
  <c r="E903"/>
  <c r="E894"/>
  <c r="E891"/>
  <c r="E890"/>
  <c r="E889"/>
  <c r="E888"/>
  <c r="E887"/>
  <c r="E886"/>
  <c r="E885"/>
  <c r="E884"/>
  <c r="E881"/>
  <c r="E880"/>
  <c r="E879"/>
  <c r="E878"/>
  <c r="E877"/>
  <c r="E876"/>
  <c r="E875"/>
  <c r="E874"/>
  <c r="E873"/>
  <c r="E872"/>
  <c r="E871"/>
  <c r="E869"/>
  <c r="E860"/>
  <c r="E852"/>
  <c r="E850"/>
  <c r="E841"/>
  <c r="E840"/>
  <c r="E839"/>
  <c r="E833"/>
  <c r="E832"/>
  <c r="E831"/>
  <c r="E830"/>
  <c r="E827"/>
  <c r="E823"/>
  <c r="E815"/>
  <c r="E814"/>
  <c r="E812"/>
  <c r="E811"/>
  <c r="E810"/>
  <c r="E808"/>
  <c r="E806"/>
  <c r="E805"/>
  <c r="E804"/>
  <c r="E798"/>
  <c r="E797"/>
  <c r="E796"/>
  <c r="E792"/>
  <c r="E791"/>
  <c r="E790"/>
  <c r="E789"/>
  <c r="E788"/>
  <c r="E785"/>
  <c r="E784"/>
  <c r="E783"/>
  <c r="E773"/>
  <c r="E772"/>
  <c r="E770"/>
  <c r="E769"/>
  <c r="E768"/>
  <c r="E766"/>
  <c r="E765"/>
  <c r="E764"/>
  <c r="E763"/>
  <c r="E757"/>
  <c r="E750"/>
  <c r="E734"/>
  <c r="E733"/>
  <c r="E732"/>
  <c r="E726"/>
  <c r="E725"/>
  <c r="E724"/>
  <c r="E723"/>
  <c r="E722"/>
  <c r="E721"/>
  <c r="E720"/>
  <c r="E719"/>
  <c r="E718"/>
  <c r="E710"/>
  <c r="E709"/>
  <c r="E708"/>
  <c r="E707"/>
  <c r="E706"/>
  <c r="E705"/>
  <c r="E704"/>
  <c r="E702"/>
  <c r="E692"/>
  <c r="E691"/>
  <c r="E690"/>
  <c r="E689"/>
  <c r="E686"/>
  <c r="E685"/>
  <c r="E684"/>
  <c r="E683"/>
  <c r="E682"/>
  <c r="E678"/>
  <c r="E677"/>
  <c r="E673"/>
  <c r="E672"/>
  <c r="E671"/>
  <c r="E670"/>
  <c r="E669"/>
  <c r="E668"/>
  <c r="E667"/>
  <c r="E666"/>
  <c r="E654"/>
  <c r="E653"/>
  <c r="E652"/>
  <c r="E651"/>
  <c r="E650"/>
  <c r="E649"/>
  <c r="E648"/>
  <c r="E647"/>
  <c r="E645"/>
  <c r="E644"/>
  <c r="E643"/>
  <c r="E641"/>
  <c r="E626"/>
  <c r="E624"/>
  <c r="E622"/>
  <c r="E611"/>
  <c r="E598"/>
  <c r="E597"/>
  <c r="E593"/>
  <c r="E592"/>
  <c r="E591"/>
  <c r="E590"/>
  <c r="E585"/>
  <c r="E584"/>
  <c r="E583"/>
  <c r="E582"/>
  <c r="E581"/>
  <c r="E577"/>
  <c r="E576"/>
  <c r="E571"/>
  <c r="E570"/>
  <c r="E569"/>
  <c r="E568"/>
  <c r="E567"/>
  <c r="E566"/>
  <c r="E565"/>
  <c r="E564"/>
  <c r="E563"/>
  <c r="E562"/>
  <c r="E561"/>
  <c r="E560"/>
  <c r="E559"/>
  <c r="E558"/>
  <c r="E557"/>
  <c r="E556"/>
  <c r="E555"/>
  <c r="E554"/>
  <c r="E553"/>
  <c r="E552"/>
  <c r="E551"/>
  <c r="E550"/>
  <c r="E549"/>
  <c r="E548"/>
  <c r="E547"/>
  <c r="E546"/>
  <c r="E545"/>
  <c r="E544"/>
  <c r="E540"/>
  <c r="E539"/>
  <c r="E538"/>
  <c r="E537"/>
  <c r="E536"/>
  <c r="E535"/>
  <c r="E534"/>
  <c r="E533"/>
  <c r="E532"/>
  <c r="E531"/>
  <c r="E530"/>
  <c r="E529"/>
  <c r="E528"/>
  <c r="E527"/>
  <c r="E526"/>
  <c r="E525"/>
  <c r="E524"/>
  <c r="E523"/>
  <c r="E522"/>
  <c r="E521"/>
  <c r="E520"/>
  <c r="E519"/>
  <c r="E518"/>
  <c r="E517"/>
  <c r="E516"/>
  <c r="E515"/>
  <c r="E514"/>
  <c r="E513"/>
  <c r="E512"/>
  <c r="E511"/>
  <c r="E508"/>
  <c r="E507"/>
  <c r="E506"/>
  <c r="E505"/>
  <c r="E503"/>
  <c r="E496"/>
  <c r="E495"/>
  <c r="E494"/>
  <c r="E491"/>
  <c r="E490"/>
  <c r="E489"/>
  <c r="E488"/>
  <c r="E487"/>
  <c r="E486"/>
  <c r="E485"/>
  <c r="E484"/>
  <c r="E483"/>
  <c r="E482"/>
  <c r="E481"/>
  <c r="E480"/>
  <c r="E479"/>
  <c r="E478"/>
  <c r="E477"/>
  <c r="E472"/>
  <c r="E471"/>
  <c r="E470"/>
  <c r="E469"/>
  <c r="E466"/>
  <c r="E464"/>
  <c r="E463"/>
  <c r="E458"/>
  <c r="E457"/>
  <c r="E454"/>
  <c r="E453"/>
  <c r="E450"/>
  <c r="E449"/>
  <c r="E448"/>
  <c r="E447"/>
  <c r="E446"/>
  <c r="E445"/>
  <c r="E444"/>
  <c r="E443"/>
  <c r="E441"/>
  <c r="E438"/>
  <c r="E437"/>
  <c r="E436"/>
  <c r="E435"/>
  <c r="E434"/>
  <c r="E433"/>
  <c r="E432"/>
  <c r="E428"/>
  <c r="E427"/>
  <c r="E426"/>
  <c r="E425"/>
  <c r="E424"/>
  <c r="E423"/>
  <c r="E422"/>
  <c r="E421"/>
  <c r="E420"/>
  <c r="E419"/>
  <c r="E416"/>
  <c r="E415"/>
  <c r="E414"/>
  <c r="E413"/>
  <c r="E412"/>
  <c r="E409"/>
  <c r="E408"/>
  <c r="E407"/>
  <c r="E406"/>
  <c r="E405"/>
  <c r="E404"/>
  <c r="E403"/>
  <c r="E402"/>
  <c r="E401"/>
  <c r="E400"/>
  <c r="E398"/>
  <c r="E392"/>
  <c r="E391"/>
  <c r="E390"/>
  <c r="E389"/>
  <c r="E384"/>
  <c r="E383"/>
  <c r="E380"/>
  <c r="E379"/>
  <c r="E378"/>
  <c r="E377"/>
  <c r="E375"/>
  <c r="E374"/>
  <c r="E371"/>
  <c r="E370"/>
  <c r="E369"/>
  <c r="E368"/>
  <c r="E367"/>
  <c r="E366"/>
  <c r="E365"/>
  <c r="E364"/>
  <c r="E362"/>
  <c r="E361"/>
  <c r="E360"/>
  <c r="E359"/>
  <c r="E358"/>
  <c r="E357"/>
  <c r="E356"/>
  <c r="E355"/>
  <c r="E354"/>
  <c r="E353"/>
  <c r="E352"/>
  <c r="E351"/>
  <c r="E349"/>
  <c r="E348"/>
  <c r="E347"/>
  <c r="E346"/>
  <c r="E345"/>
  <c r="E344"/>
  <c r="E343"/>
  <c r="E342"/>
  <c r="E341"/>
  <c r="E340"/>
  <c r="E339"/>
  <c r="E338"/>
  <c r="E337"/>
  <c r="E336"/>
  <c r="E335"/>
  <c r="E334"/>
  <c r="E332"/>
  <c r="E331"/>
  <c r="E330"/>
  <c r="E329"/>
  <c r="E328"/>
  <c r="E325"/>
  <c r="E324"/>
  <c r="E323"/>
  <c r="E322"/>
  <c r="E321"/>
  <c r="E320"/>
  <c r="E319"/>
  <c r="E318"/>
  <c r="E317"/>
  <c r="E316"/>
  <c r="E315"/>
  <c r="E314"/>
  <c r="E313"/>
  <c r="E312"/>
  <c r="E311"/>
  <c r="E310"/>
  <c r="E309"/>
  <c r="E308"/>
  <c r="E307"/>
  <c r="E306"/>
  <c r="E305"/>
  <c r="E304"/>
  <c r="E299"/>
  <c r="E298"/>
  <c r="E297"/>
  <c r="E296"/>
  <c r="E295"/>
  <c r="E294"/>
  <c r="E293"/>
  <c r="E292"/>
  <c r="E291"/>
  <c r="E290"/>
  <c r="E289"/>
  <c r="E288"/>
  <c r="E287"/>
  <c r="E286"/>
  <c r="E285"/>
  <c r="E284"/>
  <c r="E283"/>
  <c r="E282"/>
  <c r="E281"/>
  <c r="E280"/>
  <c r="E279"/>
  <c r="E278"/>
  <c r="E277"/>
  <c r="E276"/>
  <c r="E274"/>
  <c r="E273"/>
  <c r="E272"/>
  <c r="E271"/>
  <c r="E270"/>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3"/>
  <c r="E192"/>
  <c r="E191"/>
  <c r="E190"/>
  <c r="E189"/>
  <c r="E188"/>
  <c r="E187"/>
  <c r="E186"/>
  <c r="E185"/>
  <c r="E184"/>
  <c r="E183"/>
  <c r="E182"/>
  <c r="E181"/>
  <c r="E180"/>
  <c r="E179"/>
  <c r="E178"/>
  <c r="E177"/>
  <c r="E176"/>
  <c r="E175"/>
  <c r="E174"/>
  <c r="E173"/>
  <c r="E172"/>
  <c r="E171"/>
  <c r="E170"/>
  <c r="E169"/>
  <c r="E168"/>
  <c r="E167"/>
  <c r="E166"/>
  <c r="E165"/>
  <c r="E164"/>
  <c r="E163"/>
  <c r="E160"/>
  <c r="E159"/>
  <c r="E158"/>
  <c r="E157"/>
  <c r="E156"/>
  <c r="E155"/>
  <c r="E154"/>
  <c r="E153"/>
  <c r="E151"/>
  <c r="E148"/>
  <c r="E145"/>
  <c r="E143"/>
  <c r="E142"/>
  <c r="E138"/>
  <c r="E137"/>
  <c r="E136"/>
  <c r="E135"/>
  <c r="E134"/>
  <c r="E133"/>
  <c r="E132"/>
  <c r="E127"/>
  <c r="E126"/>
  <c r="E125"/>
  <c r="E124"/>
  <c r="E123"/>
  <c r="E122"/>
  <c r="E121"/>
  <c r="E120"/>
  <c r="E119"/>
  <c r="E117"/>
  <c r="E116"/>
  <c r="E115"/>
  <c r="E114"/>
  <c r="E113"/>
  <c r="E109"/>
  <c r="E108"/>
  <c r="E107"/>
  <c r="E106"/>
  <c r="E105"/>
  <c r="E104"/>
  <c r="E89"/>
  <c r="E88"/>
  <c r="E87"/>
  <c r="E86"/>
  <c r="E84"/>
  <c r="E85"/>
  <c r="E81"/>
  <c r="E80"/>
  <c r="E76"/>
  <c r="E72"/>
  <c r="E71"/>
  <c r="E70"/>
  <c r="E69"/>
  <c r="E68"/>
  <c r="E67"/>
  <c r="E66"/>
  <c r="E63"/>
  <c r="E62"/>
  <c r="E61"/>
  <c r="E59"/>
  <c r="E58"/>
  <c r="E47"/>
  <c r="E46"/>
  <c r="E44"/>
  <c r="E42"/>
  <c r="E37"/>
  <c r="E38"/>
  <c r="E39"/>
  <c r="E36"/>
  <c r="R1025"/>
  <c r="O26" i="12" l="1"/>
  <c r="O6" s="1"/>
  <c r="Q26"/>
  <c r="Q6" s="1"/>
  <c r="P26"/>
  <c r="P6" s="1"/>
  <c r="R26"/>
  <c r="R6" s="1"/>
  <c r="Q253"/>
  <c r="P253"/>
  <c r="O253"/>
  <c r="R253"/>
  <c r="AP1161" i="4"/>
  <c r="AP1130"/>
  <c r="AP1121"/>
  <c r="AP1060"/>
  <c r="AP1040"/>
  <c r="AP1034"/>
  <c r="AP992"/>
  <c r="AP986"/>
  <c r="AP931"/>
  <c r="AP929"/>
  <c r="AP854"/>
  <c r="AP835"/>
  <c r="AP780"/>
  <c r="AP639"/>
  <c r="AP622"/>
  <c r="AP619"/>
  <c r="AP616"/>
  <c r="AP614"/>
  <c r="AP584"/>
  <c r="AP472"/>
  <c r="AP458"/>
  <c r="AP761"/>
  <c r="AP755"/>
  <c r="AP739"/>
  <c r="AP711"/>
  <c r="O52" i="11" l="1"/>
  <c r="O45"/>
  <c r="O38"/>
  <c r="O28"/>
  <c r="O21"/>
  <c r="O14"/>
  <c r="O146" i="6"/>
  <c r="S19" i="4"/>
  <c r="AN225" l="1"/>
  <c r="AP149"/>
  <c r="AP139"/>
  <c r="AP131"/>
  <c r="AP117"/>
  <c r="AP84"/>
  <c r="U19"/>
  <c r="Q52" i="11"/>
  <c r="Q45"/>
  <c r="Q38"/>
  <c r="Q28"/>
  <c r="Q21"/>
  <c r="Q14"/>
  <c r="J1134" i="4"/>
  <c r="AS1040"/>
  <c r="AS1034"/>
  <c r="AS992"/>
  <c r="AS986"/>
  <c r="AS938"/>
  <c r="AS929"/>
  <c r="AS854"/>
  <c r="AS852"/>
  <c r="AS835"/>
  <c r="AS780"/>
  <c r="AS761"/>
  <c r="AS755"/>
  <c r="AS699"/>
  <c r="AS639"/>
  <c r="AS612"/>
  <c r="AS619"/>
  <c r="AS616"/>
  <c r="AS614"/>
  <c r="AS584"/>
  <c r="R549"/>
  <c r="O549"/>
  <c r="AS472"/>
  <c r="AS458"/>
  <c r="AS139"/>
  <c r="O653" i="6"/>
  <c r="O639"/>
  <c r="O638"/>
  <c r="O637"/>
  <c r="O648"/>
  <c r="O651"/>
  <c r="O1073" i="4" l="1"/>
  <c r="P1073"/>
  <c r="Q1073"/>
  <c r="O879" l="1"/>
  <c r="P879"/>
  <c r="Q879"/>
  <c r="O788"/>
  <c r="P788"/>
  <c r="Q788"/>
  <c r="O769"/>
  <c r="P769"/>
  <c r="Q769"/>
  <c r="O707"/>
  <c r="P707"/>
  <c r="Q707"/>
  <c r="R649"/>
  <c r="R648" s="1"/>
  <c r="R667"/>
  <c r="R666" s="1"/>
  <c r="R691"/>
  <c r="R683" s="1"/>
  <c r="R682" s="1"/>
  <c r="R1178"/>
  <c r="R887"/>
  <c r="R886" s="1"/>
  <c r="R1173"/>
  <c r="R1172" s="1"/>
  <c r="R1142"/>
  <c r="R1073"/>
  <c r="R976"/>
  <c r="R924"/>
  <c r="R597"/>
  <c r="R581" s="1"/>
  <c r="R513"/>
  <c r="R879"/>
  <c r="R788"/>
  <c r="R783"/>
  <c r="R769"/>
  <c r="O765"/>
  <c r="O719" s="1"/>
  <c r="P765"/>
  <c r="P719" s="1"/>
  <c r="Q765"/>
  <c r="Q719" s="1"/>
  <c r="R765"/>
  <c r="R719" s="1"/>
  <c r="R707"/>
  <c r="R222"/>
  <c r="R186"/>
  <c r="R167"/>
  <c r="R20"/>
  <c r="Q706" l="1"/>
  <c r="R16"/>
  <c r="O706"/>
  <c r="R512"/>
  <c r="R706"/>
  <c r="P706"/>
  <c r="R923"/>
  <c r="AU453"/>
  <c r="P436"/>
  <c r="Q436"/>
  <c r="R436"/>
  <c r="R447"/>
  <c r="P505" l="1"/>
  <c r="Q505"/>
  <c r="R505"/>
  <c r="O505"/>
  <c r="P488"/>
  <c r="Q488"/>
  <c r="R488"/>
  <c r="O488"/>
  <c r="P447"/>
  <c r="Q447"/>
  <c r="Q400" s="1"/>
  <c r="O447"/>
  <c r="O436"/>
  <c r="P400"/>
  <c r="R400"/>
  <c r="P321"/>
  <c r="Q321"/>
  <c r="R321"/>
  <c r="O321"/>
  <c r="P277"/>
  <c r="Q277"/>
  <c r="Q238" s="1"/>
  <c r="R277"/>
  <c r="O277"/>
  <c r="O238" s="1"/>
  <c r="M126" i="11"/>
  <c r="M92"/>
  <c r="M89"/>
  <c r="M64"/>
  <c r="AN852" i="4"/>
  <c r="AN854"/>
  <c r="K5" i="6"/>
  <c r="I12"/>
  <c r="I15" s="1"/>
  <c r="H19" i="4"/>
  <c r="J19"/>
  <c r="L1152"/>
  <c r="H1152"/>
  <c r="I140" i="11"/>
  <c r="I136"/>
  <c r="M52"/>
  <c r="I52"/>
  <c r="M45"/>
  <c r="I45"/>
  <c r="M38"/>
  <c r="I38"/>
  <c r="M28"/>
  <c r="I28"/>
  <c r="M21"/>
  <c r="I21"/>
  <c r="M14"/>
  <c r="I14"/>
  <c r="AK929" i="4"/>
  <c r="AK854"/>
  <c r="AK852"/>
  <c r="AK835"/>
  <c r="AK491"/>
  <c r="AK472"/>
  <c r="AK458"/>
  <c r="O400" l="1"/>
  <c r="R238"/>
  <c r="R237" s="1"/>
  <c r="P238"/>
  <c r="P237" s="1"/>
  <c r="Q237"/>
  <c r="I35" i="11"/>
  <c r="I11"/>
  <c r="AK639" i="4"/>
  <c r="AK632"/>
  <c r="AK619"/>
  <c r="AK616"/>
  <c r="AK614"/>
  <c r="AK612"/>
  <c r="AK584"/>
  <c r="K146" i="6"/>
  <c r="K25"/>
  <c r="M113"/>
  <c r="O237" i="4" l="1"/>
  <c r="AK117"/>
  <c r="AK27"/>
  <c r="M26" i="6" l="1"/>
  <c r="I26"/>
  <c r="AN1040" i="4"/>
  <c r="AN1032"/>
  <c r="N1046"/>
  <c r="N1007"/>
  <c r="N991"/>
  <c r="AN992"/>
  <c r="AN929"/>
  <c r="AN835"/>
  <c r="AN780"/>
  <c r="AN761"/>
  <c r="AN755"/>
  <c r="AN639"/>
  <c r="AN619"/>
  <c r="AN616"/>
  <c r="AN614"/>
  <c r="AN584"/>
  <c r="AN472"/>
  <c r="AN458"/>
  <c r="L167" l="1"/>
  <c r="L186"/>
  <c r="AH800"/>
  <c r="AH584"/>
  <c r="AN139"/>
  <c r="AN117"/>
  <c r="N683" l="1"/>
  <c r="N1040"/>
  <c r="N1026"/>
  <c r="N977"/>
  <c r="I154" i="6" l="1"/>
  <c r="I114"/>
  <c r="I636"/>
  <c r="I631"/>
  <c r="I604"/>
  <c r="I99"/>
  <c r="I96" s="1"/>
  <c r="I95" s="1"/>
  <c r="I94" s="1"/>
  <c r="I618"/>
  <c r="I595"/>
  <c r="H413" i="4"/>
  <c r="H9"/>
  <c r="I113" i="6" l="1"/>
</calcChain>
</file>

<file path=xl/sharedStrings.xml><?xml version="1.0" encoding="utf-8"?>
<sst xmlns="http://schemas.openxmlformats.org/spreadsheetml/2006/main" count="5379" uniqueCount="4263">
  <si>
    <t>一般会計</t>
    <rPh sb="0" eb="2">
      <t>イッパン</t>
    </rPh>
    <rPh sb="2" eb="4">
      <t>カイケイ</t>
    </rPh>
    <phoneticPr fontId="2"/>
  </si>
  <si>
    <t>議会費</t>
    <rPh sb="0" eb="2">
      <t>ギカイ</t>
    </rPh>
    <rPh sb="2" eb="3">
      <t>ヒ</t>
    </rPh>
    <phoneticPr fontId="2"/>
  </si>
  <si>
    <t>千円</t>
    <rPh sb="0" eb="2">
      <t>センエン</t>
    </rPh>
    <phoneticPr fontId="2"/>
  </si>
  <si>
    <t>費目</t>
    <rPh sb="0" eb="2">
      <t>ヒモク</t>
    </rPh>
    <phoneticPr fontId="2"/>
  </si>
  <si>
    <t>一人当たり</t>
    <rPh sb="0" eb="2">
      <t>ヒトリ</t>
    </rPh>
    <rPh sb="2" eb="3">
      <t>ア</t>
    </rPh>
    <phoneticPr fontId="2"/>
  </si>
  <si>
    <t>総務費</t>
    <rPh sb="0" eb="3">
      <t>ソウムヒ</t>
    </rPh>
    <phoneticPr fontId="2"/>
  </si>
  <si>
    <t>総務管理費</t>
    <rPh sb="0" eb="2">
      <t>ソウム</t>
    </rPh>
    <rPh sb="2" eb="5">
      <t>カンリヒ</t>
    </rPh>
    <phoneticPr fontId="2"/>
  </si>
  <si>
    <t>2-1-1</t>
    <phoneticPr fontId="2"/>
  </si>
  <si>
    <t>一般管理費</t>
    <rPh sb="0" eb="2">
      <t>イッパン</t>
    </rPh>
    <rPh sb="2" eb="5">
      <t>カンリヒ</t>
    </rPh>
    <phoneticPr fontId="2"/>
  </si>
  <si>
    <t>人件費</t>
    <rPh sb="0" eb="3">
      <t>ジンケンヒ</t>
    </rPh>
    <phoneticPr fontId="2"/>
  </si>
  <si>
    <t>2-1-2</t>
  </si>
  <si>
    <t>文書管理費</t>
    <rPh sb="0" eb="2">
      <t>ブンショ</t>
    </rPh>
    <rPh sb="2" eb="5">
      <t>カンリヒ</t>
    </rPh>
    <phoneticPr fontId="2"/>
  </si>
  <si>
    <t>2-1-3</t>
  </si>
  <si>
    <t>広報広聴</t>
    <rPh sb="0" eb="2">
      <t>コウホウ</t>
    </rPh>
    <rPh sb="2" eb="4">
      <t>コウチョウ</t>
    </rPh>
    <phoneticPr fontId="2"/>
  </si>
  <si>
    <t>2-1-4</t>
  </si>
  <si>
    <t>財政管理費</t>
    <rPh sb="0" eb="2">
      <t>ザイセイ</t>
    </rPh>
    <rPh sb="2" eb="5">
      <t>カンリヒ</t>
    </rPh>
    <phoneticPr fontId="2"/>
  </si>
  <si>
    <t>2-1-5</t>
  </si>
  <si>
    <t>会計管理費</t>
    <rPh sb="0" eb="2">
      <t>カイケイ</t>
    </rPh>
    <rPh sb="2" eb="5">
      <t>カンリヒ</t>
    </rPh>
    <phoneticPr fontId="2"/>
  </si>
  <si>
    <t>2-1-6</t>
  </si>
  <si>
    <t>財産管理費</t>
    <rPh sb="0" eb="2">
      <t>ザイサン</t>
    </rPh>
    <rPh sb="2" eb="5">
      <t>カンリヒ</t>
    </rPh>
    <phoneticPr fontId="2"/>
  </si>
  <si>
    <t>2-1-7</t>
  </si>
  <si>
    <t>企画調整費</t>
    <rPh sb="0" eb="2">
      <t>キカク</t>
    </rPh>
    <rPh sb="2" eb="5">
      <t>チョウセイヒ</t>
    </rPh>
    <phoneticPr fontId="2"/>
  </si>
  <si>
    <t>2-1-8</t>
  </si>
  <si>
    <t>2-1-9</t>
  </si>
  <si>
    <t>2-1-10</t>
  </si>
  <si>
    <t>2-1-11</t>
  </si>
  <si>
    <t>2-1-12</t>
  </si>
  <si>
    <t>2-1-13</t>
  </si>
  <si>
    <t>徴税費</t>
    <rPh sb="0" eb="2">
      <t>チョウゼイ</t>
    </rPh>
    <rPh sb="2" eb="3">
      <t>ヒ</t>
    </rPh>
    <phoneticPr fontId="2"/>
  </si>
  <si>
    <t>税務総務費</t>
    <rPh sb="0" eb="2">
      <t>ゼイム</t>
    </rPh>
    <rPh sb="2" eb="5">
      <t>ソウムヒ</t>
    </rPh>
    <phoneticPr fontId="2"/>
  </si>
  <si>
    <t>2-2-1</t>
    <phoneticPr fontId="2"/>
  </si>
  <si>
    <t>2-2-2</t>
  </si>
  <si>
    <t>戸籍住民基本台帳</t>
    <rPh sb="0" eb="2">
      <t>コセキ</t>
    </rPh>
    <rPh sb="2" eb="4">
      <t>ジュウミン</t>
    </rPh>
    <rPh sb="4" eb="6">
      <t>キホン</t>
    </rPh>
    <rPh sb="6" eb="8">
      <t>ダイチョウ</t>
    </rPh>
    <phoneticPr fontId="2"/>
  </si>
  <si>
    <t>選挙費</t>
    <rPh sb="0" eb="2">
      <t>センキョ</t>
    </rPh>
    <rPh sb="2" eb="3">
      <t>ヒ</t>
    </rPh>
    <phoneticPr fontId="2"/>
  </si>
  <si>
    <t>2-4-1</t>
    <phoneticPr fontId="2"/>
  </si>
  <si>
    <t>選挙管理委員会</t>
    <rPh sb="0" eb="2">
      <t>センキョ</t>
    </rPh>
    <rPh sb="2" eb="4">
      <t>カンリ</t>
    </rPh>
    <rPh sb="4" eb="7">
      <t>イインカイ</t>
    </rPh>
    <phoneticPr fontId="2"/>
  </si>
  <si>
    <t>2-4-2</t>
  </si>
  <si>
    <t>2-4-3</t>
  </si>
  <si>
    <t>参議院議員選挙費</t>
    <rPh sb="0" eb="3">
      <t>サンギイン</t>
    </rPh>
    <rPh sb="3" eb="5">
      <t>ギイン</t>
    </rPh>
    <rPh sb="5" eb="7">
      <t>センキョ</t>
    </rPh>
    <rPh sb="7" eb="8">
      <t>ヒ</t>
    </rPh>
    <phoneticPr fontId="2"/>
  </si>
  <si>
    <t>2-4-4</t>
  </si>
  <si>
    <t>統計調査費</t>
    <rPh sb="0" eb="2">
      <t>トウケイ</t>
    </rPh>
    <rPh sb="2" eb="5">
      <t>チョウサヒ</t>
    </rPh>
    <phoneticPr fontId="2"/>
  </si>
  <si>
    <t>監査委員費</t>
    <rPh sb="0" eb="2">
      <t>カンサ</t>
    </rPh>
    <rPh sb="2" eb="4">
      <t>イイン</t>
    </rPh>
    <rPh sb="4" eb="5">
      <t>ヒ</t>
    </rPh>
    <phoneticPr fontId="2"/>
  </si>
  <si>
    <t>1-0-0</t>
    <phoneticPr fontId="2"/>
  </si>
  <si>
    <t>2-0-0</t>
    <phoneticPr fontId="2"/>
  </si>
  <si>
    <t>2-1-0</t>
    <phoneticPr fontId="2"/>
  </si>
  <si>
    <t>2-2-0</t>
    <phoneticPr fontId="2"/>
  </si>
  <si>
    <t>2-3-0</t>
    <phoneticPr fontId="2"/>
  </si>
  <si>
    <t>2-4-0</t>
    <phoneticPr fontId="2"/>
  </si>
  <si>
    <t>2-5-0</t>
    <phoneticPr fontId="2"/>
  </si>
  <si>
    <t>2-6-0</t>
    <phoneticPr fontId="2"/>
  </si>
  <si>
    <t>3-0-0</t>
    <phoneticPr fontId="2"/>
  </si>
  <si>
    <t>民生費</t>
    <rPh sb="0" eb="2">
      <t>ミンセイ</t>
    </rPh>
    <rPh sb="2" eb="3">
      <t>ヒ</t>
    </rPh>
    <phoneticPr fontId="2"/>
  </si>
  <si>
    <t>3-1-0</t>
    <phoneticPr fontId="2"/>
  </si>
  <si>
    <t>社会福祉費</t>
    <rPh sb="0" eb="2">
      <t>シャカイ</t>
    </rPh>
    <rPh sb="2" eb="4">
      <t>フクシ</t>
    </rPh>
    <rPh sb="4" eb="5">
      <t>ヒ</t>
    </rPh>
    <phoneticPr fontId="2"/>
  </si>
  <si>
    <t>3-1-1</t>
  </si>
  <si>
    <t>社会福祉総務費</t>
    <rPh sb="0" eb="2">
      <t>シャカイ</t>
    </rPh>
    <rPh sb="2" eb="4">
      <t>フクシ</t>
    </rPh>
    <rPh sb="4" eb="7">
      <t>ソウムヒ</t>
    </rPh>
    <phoneticPr fontId="2"/>
  </si>
  <si>
    <t>3-1-2</t>
  </si>
  <si>
    <t>障害者福祉費</t>
    <rPh sb="0" eb="3">
      <t>ショウガイシャ</t>
    </rPh>
    <rPh sb="3" eb="5">
      <t>フクシ</t>
    </rPh>
    <rPh sb="5" eb="6">
      <t>ヒ</t>
    </rPh>
    <phoneticPr fontId="2"/>
  </si>
  <si>
    <t>3-1-3</t>
  </si>
  <si>
    <t>3-1-4</t>
  </si>
  <si>
    <t>3-1-5</t>
  </si>
  <si>
    <t>3-1-6</t>
  </si>
  <si>
    <t>3-1-7</t>
  </si>
  <si>
    <t>3-1-8</t>
  </si>
  <si>
    <t>3-1-9</t>
  </si>
  <si>
    <t>3-1-10</t>
  </si>
  <si>
    <t>3-1-11</t>
  </si>
  <si>
    <t>3-2-0</t>
    <phoneticPr fontId="2"/>
  </si>
  <si>
    <t>児童福祉費</t>
    <rPh sb="0" eb="2">
      <t>ジドウ</t>
    </rPh>
    <rPh sb="2" eb="4">
      <t>フクシ</t>
    </rPh>
    <rPh sb="4" eb="5">
      <t>ヒ</t>
    </rPh>
    <phoneticPr fontId="2"/>
  </si>
  <si>
    <t>3-2-1</t>
  </si>
  <si>
    <t>児童福祉総務費</t>
    <rPh sb="0" eb="2">
      <t>ジドウ</t>
    </rPh>
    <rPh sb="2" eb="4">
      <t>フクシ</t>
    </rPh>
    <rPh sb="4" eb="7">
      <t>ソウムヒ</t>
    </rPh>
    <phoneticPr fontId="2"/>
  </si>
  <si>
    <t>事務経費</t>
    <rPh sb="0" eb="2">
      <t>ジム</t>
    </rPh>
    <rPh sb="2" eb="4">
      <t>ケイヒ</t>
    </rPh>
    <phoneticPr fontId="2"/>
  </si>
  <si>
    <t>3-2-2</t>
  </si>
  <si>
    <t>3-2-5</t>
  </si>
  <si>
    <t>3-2-6</t>
  </si>
  <si>
    <t>生活保護費</t>
    <rPh sb="0" eb="2">
      <t>セイカツ</t>
    </rPh>
    <rPh sb="2" eb="4">
      <t>ホゴ</t>
    </rPh>
    <rPh sb="4" eb="5">
      <t>ヒ</t>
    </rPh>
    <phoneticPr fontId="2"/>
  </si>
  <si>
    <t>3-3-1</t>
  </si>
  <si>
    <t>3-3-2</t>
  </si>
  <si>
    <t>4-0-0</t>
    <phoneticPr fontId="2"/>
  </si>
  <si>
    <t>衛生費</t>
    <rPh sb="0" eb="3">
      <t>エイセイヒ</t>
    </rPh>
    <phoneticPr fontId="2"/>
  </si>
  <si>
    <t>4-1-0</t>
    <phoneticPr fontId="2"/>
  </si>
  <si>
    <t>4-1-1</t>
  </si>
  <si>
    <t>保健衛生費</t>
    <rPh sb="0" eb="2">
      <t>ホケン</t>
    </rPh>
    <rPh sb="2" eb="5">
      <t>エイセイヒ</t>
    </rPh>
    <phoneticPr fontId="2"/>
  </si>
  <si>
    <t>保健衛生総務費</t>
    <rPh sb="0" eb="2">
      <t>ホケン</t>
    </rPh>
    <rPh sb="2" eb="4">
      <t>エイセイ</t>
    </rPh>
    <rPh sb="4" eb="7">
      <t>ソウムヒ</t>
    </rPh>
    <phoneticPr fontId="2"/>
  </si>
  <si>
    <t>4-1-2</t>
  </si>
  <si>
    <t>4-1-3</t>
  </si>
  <si>
    <t>4-1-4</t>
  </si>
  <si>
    <t>4-1-5</t>
  </si>
  <si>
    <t>環境衛生費</t>
    <rPh sb="0" eb="2">
      <t>カンキョウ</t>
    </rPh>
    <rPh sb="2" eb="5">
      <t>エイセイヒ</t>
    </rPh>
    <phoneticPr fontId="2"/>
  </si>
  <si>
    <t>負担金</t>
    <rPh sb="0" eb="3">
      <t>フタンキン</t>
    </rPh>
    <phoneticPr fontId="2"/>
  </si>
  <si>
    <t>4-2-0</t>
    <phoneticPr fontId="2"/>
  </si>
  <si>
    <t>清掃費</t>
    <rPh sb="0" eb="2">
      <t>セイソウ</t>
    </rPh>
    <rPh sb="2" eb="3">
      <t>ヒ</t>
    </rPh>
    <phoneticPr fontId="2"/>
  </si>
  <si>
    <t>4-2-1</t>
  </si>
  <si>
    <t>清掃総務費</t>
    <rPh sb="0" eb="2">
      <t>セイソウ</t>
    </rPh>
    <rPh sb="2" eb="5">
      <t>ソウムヒ</t>
    </rPh>
    <phoneticPr fontId="2"/>
  </si>
  <si>
    <t>政務調査費</t>
    <rPh sb="0" eb="2">
      <t>セイム</t>
    </rPh>
    <rPh sb="2" eb="5">
      <t>チョウサヒ</t>
    </rPh>
    <phoneticPr fontId="2"/>
  </si>
  <si>
    <t>人件費　一般職・特別職</t>
    <rPh sb="0" eb="3">
      <t>ジンケンヒ</t>
    </rPh>
    <rPh sb="4" eb="6">
      <t>イッパン</t>
    </rPh>
    <rPh sb="6" eb="7">
      <t>ショク</t>
    </rPh>
    <rPh sb="8" eb="10">
      <t>トクベツ</t>
    </rPh>
    <rPh sb="10" eb="11">
      <t>ショク</t>
    </rPh>
    <phoneticPr fontId="2"/>
  </si>
  <si>
    <t>人件費再任用</t>
    <rPh sb="0" eb="3">
      <t>ジンケンヒ</t>
    </rPh>
    <rPh sb="3" eb="6">
      <t>サイニンヨウ</t>
    </rPh>
    <phoneticPr fontId="2"/>
  </si>
  <si>
    <t>庁舎管理</t>
    <rPh sb="0" eb="2">
      <t>チョウシャ</t>
    </rPh>
    <rPh sb="2" eb="4">
      <t>カンリ</t>
    </rPh>
    <phoneticPr fontId="2"/>
  </si>
  <si>
    <t>文書事務</t>
    <rPh sb="0" eb="2">
      <t>ブンショ</t>
    </rPh>
    <rPh sb="2" eb="4">
      <t>ジム</t>
    </rPh>
    <phoneticPr fontId="2"/>
  </si>
  <si>
    <t>情報セキュリティ、人事給与システムなど</t>
    <rPh sb="0" eb="2">
      <t>ジョウホウ</t>
    </rPh>
    <rPh sb="9" eb="11">
      <t>ジンジ</t>
    </rPh>
    <rPh sb="11" eb="13">
      <t>キュウヨ</t>
    </rPh>
    <phoneticPr fontId="2"/>
  </si>
  <si>
    <t>内部情報システム</t>
    <rPh sb="0" eb="2">
      <t>ナイブ</t>
    </rPh>
    <rPh sb="2" eb="4">
      <t>ジョウホウ</t>
    </rPh>
    <phoneticPr fontId="2"/>
  </si>
  <si>
    <t>基幹系システム</t>
    <rPh sb="0" eb="2">
      <t>キカン</t>
    </rPh>
    <rPh sb="2" eb="3">
      <t>ケイ</t>
    </rPh>
    <phoneticPr fontId="2"/>
  </si>
  <si>
    <t>介護保険システム</t>
    <rPh sb="0" eb="2">
      <t>カイゴ</t>
    </rPh>
    <rPh sb="2" eb="4">
      <t>ホケン</t>
    </rPh>
    <phoneticPr fontId="2"/>
  </si>
  <si>
    <t>統合化システム</t>
    <rPh sb="0" eb="3">
      <t>トウゴウカ</t>
    </rPh>
    <phoneticPr fontId="2"/>
  </si>
  <si>
    <t>子ども手当てなど</t>
    <rPh sb="0" eb="1">
      <t>コ</t>
    </rPh>
    <rPh sb="3" eb="5">
      <t>テア</t>
    </rPh>
    <phoneticPr fontId="2"/>
  </si>
  <si>
    <t>国民健康保険賦課システム</t>
    <rPh sb="0" eb="2">
      <t>コクミン</t>
    </rPh>
    <rPh sb="2" eb="4">
      <t>ケンコウ</t>
    </rPh>
    <rPh sb="4" eb="6">
      <t>ホケン</t>
    </rPh>
    <rPh sb="6" eb="8">
      <t>フカ</t>
    </rPh>
    <phoneticPr fontId="2"/>
  </si>
  <si>
    <t>男女共同参画費</t>
    <rPh sb="0" eb="2">
      <t>ダンジョ</t>
    </rPh>
    <rPh sb="2" eb="4">
      <t>キョウドウ</t>
    </rPh>
    <rPh sb="4" eb="6">
      <t>サンカク</t>
    </rPh>
    <rPh sb="6" eb="7">
      <t>ヒ</t>
    </rPh>
    <phoneticPr fontId="2"/>
  </si>
  <si>
    <t>北町分室土地借上</t>
    <rPh sb="0" eb="2">
      <t>キタマチ</t>
    </rPh>
    <rPh sb="2" eb="4">
      <t>ブンシツ</t>
    </rPh>
    <rPh sb="4" eb="6">
      <t>トチ</t>
    </rPh>
    <rPh sb="6" eb="8">
      <t>カリア</t>
    </rPh>
    <phoneticPr fontId="2"/>
  </si>
  <si>
    <t>第二庁舎借上げ</t>
    <rPh sb="0" eb="2">
      <t>ダイニ</t>
    </rPh>
    <rPh sb="2" eb="4">
      <t>チョウシャ</t>
    </rPh>
    <rPh sb="4" eb="6">
      <t>カリア</t>
    </rPh>
    <phoneticPr fontId="2"/>
  </si>
  <si>
    <t>第二庁舎維持管理</t>
    <rPh sb="0" eb="2">
      <t>ダイニ</t>
    </rPh>
    <rPh sb="2" eb="4">
      <t>チョウシャ</t>
    </rPh>
    <rPh sb="4" eb="6">
      <t>イジ</t>
    </rPh>
    <rPh sb="6" eb="8">
      <t>カンリ</t>
    </rPh>
    <phoneticPr fontId="2"/>
  </si>
  <si>
    <t>市庁舎用地年賦分</t>
    <rPh sb="0" eb="3">
      <t>シチョウシャ</t>
    </rPh>
    <rPh sb="3" eb="5">
      <t>ヨウチ</t>
    </rPh>
    <rPh sb="5" eb="7">
      <t>ネンプ</t>
    </rPh>
    <rPh sb="7" eb="8">
      <t>ブン</t>
    </rPh>
    <phoneticPr fontId="2"/>
  </si>
  <si>
    <t>車両管理</t>
    <rPh sb="0" eb="2">
      <t>シャリョウ</t>
    </rPh>
    <rPh sb="2" eb="4">
      <t>カンリ</t>
    </rPh>
    <phoneticPr fontId="2"/>
  </si>
  <si>
    <t>第四次総合計画</t>
    <rPh sb="0" eb="1">
      <t>ダイ</t>
    </rPh>
    <rPh sb="1" eb="3">
      <t>ヨジ</t>
    </rPh>
    <rPh sb="3" eb="5">
      <t>ソウゴウ</t>
    </rPh>
    <rPh sb="5" eb="7">
      <t>ケイカク</t>
    </rPh>
    <phoneticPr fontId="2"/>
  </si>
  <si>
    <t>地域情報化</t>
    <rPh sb="0" eb="2">
      <t>チイキ</t>
    </rPh>
    <rPh sb="2" eb="5">
      <t>ジョウホウカ</t>
    </rPh>
    <phoneticPr fontId="2"/>
  </si>
  <si>
    <t>市民施設費</t>
    <rPh sb="0" eb="2">
      <t>シミン</t>
    </rPh>
    <rPh sb="2" eb="5">
      <t>シセツヒ</t>
    </rPh>
    <phoneticPr fontId="2"/>
  </si>
  <si>
    <t>東小金井駅開設記念館</t>
    <rPh sb="0" eb="5">
      <t>ヒガシコガネイエキ</t>
    </rPh>
    <rPh sb="5" eb="7">
      <t>カイセツ</t>
    </rPh>
    <rPh sb="7" eb="9">
      <t>キネン</t>
    </rPh>
    <rPh sb="9" eb="10">
      <t>カン</t>
    </rPh>
    <phoneticPr fontId="2"/>
  </si>
  <si>
    <t>前原暫定集会施設</t>
    <rPh sb="0" eb="2">
      <t>マエハラ</t>
    </rPh>
    <rPh sb="2" eb="4">
      <t>ザンテイ</t>
    </rPh>
    <rPh sb="4" eb="6">
      <t>シュウカイ</t>
    </rPh>
    <rPh sb="6" eb="8">
      <t>シセツ</t>
    </rPh>
    <phoneticPr fontId="2"/>
  </si>
  <si>
    <t>市民文化費</t>
    <rPh sb="0" eb="2">
      <t>シミン</t>
    </rPh>
    <rPh sb="2" eb="4">
      <t>ブンカ</t>
    </rPh>
    <rPh sb="4" eb="5">
      <t>ヒ</t>
    </rPh>
    <phoneticPr fontId="2"/>
  </si>
  <si>
    <t>国際交流</t>
    <rPh sb="0" eb="2">
      <t>コクサイ</t>
    </rPh>
    <rPh sb="2" eb="4">
      <t>コウリュウ</t>
    </rPh>
    <phoneticPr fontId="2"/>
  </si>
  <si>
    <t>文化振興</t>
    <rPh sb="0" eb="2">
      <t>ブンカ</t>
    </rPh>
    <rPh sb="2" eb="4">
      <t>シンコウ</t>
    </rPh>
    <phoneticPr fontId="2"/>
  </si>
  <si>
    <t>文化協会補助、薪能、市民祭り</t>
    <rPh sb="0" eb="2">
      <t>ブンカ</t>
    </rPh>
    <rPh sb="2" eb="4">
      <t>キョウカイ</t>
    </rPh>
    <rPh sb="4" eb="6">
      <t>ホジョ</t>
    </rPh>
    <rPh sb="7" eb="9">
      <t>タキギノウ</t>
    </rPh>
    <rPh sb="10" eb="12">
      <t>シミン</t>
    </rPh>
    <rPh sb="12" eb="13">
      <t>マツ</t>
    </rPh>
    <phoneticPr fontId="2"/>
  </si>
  <si>
    <t>民間非営利団体</t>
    <rPh sb="0" eb="2">
      <t>ミンカン</t>
    </rPh>
    <rPh sb="2" eb="5">
      <t>ヒエイリ</t>
    </rPh>
    <rPh sb="5" eb="7">
      <t>ダンタイ</t>
    </rPh>
    <phoneticPr fontId="2"/>
  </si>
  <si>
    <t>市民協働支援センター</t>
    <rPh sb="0" eb="2">
      <t>シミン</t>
    </rPh>
    <rPh sb="2" eb="4">
      <t>キョウドウ</t>
    </rPh>
    <rPh sb="4" eb="6">
      <t>シエン</t>
    </rPh>
    <phoneticPr fontId="2"/>
  </si>
  <si>
    <t>市民交流センター開設準備</t>
    <rPh sb="0" eb="2">
      <t>シミン</t>
    </rPh>
    <rPh sb="2" eb="4">
      <t>コウリュウ</t>
    </rPh>
    <rPh sb="8" eb="10">
      <t>カイセツ</t>
    </rPh>
    <rPh sb="10" eb="12">
      <t>ジュンビ</t>
    </rPh>
    <phoneticPr fontId="2"/>
  </si>
  <si>
    <t>財政調整基金</t>
    <rPh sb="0" eb="2">
      <t>ザイセイ</t>
    </rPh>
    <rPh sb="2" eb="4">
      <t>チョウセイ</t>
    </rPh>
    <rPh sb="4" eb="6">
      <t>キキン</t>
    </rPh>
    <phoneticPr fontId="2"/>
  </si>
  <si>
    <t>庁舎建設基金</t>
    <rPh sb="0" eb="2">
      <t>チョウシャ</t>
    </rPh>
    <rPh sb="2" eb="4">
      <t>ケンセツ</t>
    </rPh>
    <rPh sb="4" eb="6">
      <t>キキン</t>
    </rPh>
    <phoneticPr fontId="2"/>
  </si>
  <si>
    <t>保養施設建設基金</t>
    <rPh sb="0" eb="2">
      <t>ホヨウ</t>
    </rPh>
    <rPh sb="2" eb="4">
      <t>シセツ</t>
    </rPh>
    <rPh sb="4" eb="6">
      <t>ケンセツ</t>
    </rPh>
    <rPh sb="6" eb="8">
      <t>キキン</t>
    </rPh>
    <phoneticPr fontId="2"/>
  </si>
  <si>
    <t>文化センター建設基金</t>
    <rPh sb="0" eb="2">
      <t>ブンカ</t>
    </rPh>
    <rPh sb="6" eb="8">
      <t>ケンセツ</t>
    </rPh>
    <rPh sb="8" eb="10">
      <t>キキン</t>
    </rPh>
    <phoneticPr fontId="2"/>
  </si>
  <si>
    <t>地域センター等建設基金</t>
    <rPh sb="0" eb="2">
      <t>チイキ</t>
    </rPh>
    <rPh sb="6" eb="7">
      <t>トウ</t>
    </rPh>
    <rPh sb="7" eb="9">
      <t>ケンセツ</t>
    </rPh>
    <rPh sb="9" eb="11">
      <t>キキン</t>
    </rPh>
    <phoneticPr fontId="2"/>
  </si>
  <si>
    <t>2-1-14</t>
  </si>
  <si>
    <t>2-1-15</t>
  </si>
  <si>
    <t>賦課費</t>
    <rPh sb="0" eb="2">
      <t>フカ</t>
    </rPh>
    <rPh sb="2" eb="3">
      <t>ヒ</t>
    </rPh>
    <phoneticPr fontId="2"/>
  </si>
  <si>
    <t>徴収費</t>
    <rPh sb="0" eb="2">
      <t>チョウシュウ</t>
    </rPh>
    <rPh sb="2" eb="3">
      <t>ヒ</t>
    </rPh>
    <phoneticPr fontId="2"/>
  </si>
  <si>
    <t>2-2-3</t>
  </si>
  <si>
    <t>選挙啓発費</t>
    <rPh sb="0" eb="2">
      <t>センキョ</t>
    </rPh>
    <rPh sb="2" eb="4">
      <t>ケイハツ</t>
    </rPh>
    <rPh sb="4" eb="5">
      <t>ヒ</t>
    </rPh>
    <phoneticPr fontId="2"/>
  </si>
  <si>
    <t>参議院議員選挙啓発費</t>
    <rPh sb="0" eb="3">
      <t>サンギイン</t>
    </rPh>
    <rPh sb="3" eb="5">
      <t>ギイン</t>
    </rPh>
    <rPh sb="5" eb="7">
      <t>センキョ</t>
    </rPh>
    <rPh sb="7" eb="9">
      <t>ケイハツ</t>
    </rPh>
    <rPh sb="9" eb="10">
      <t>ヒ</t>
    </rPh>
    <phoneticPr fontId="2"/>
  </si>
  <si>
    <t>2-4-5</t>
  </si>
  <si>
    <t>2-4-6</t>
  </si>
  <si>
    <t>東京都知事選挙費</t>
    <rPh sb="0" eb="3">
      <t>トウキョウト</t>
    </rPh>
    <rPh sb="3" eb="5">
      <t>チジ</t>
    </rPh>
    <rPh sb="5" eb="7">
      <t>センキョ</t>
    </rPh>
    <rPh sb="7" eb="8">
      <t>ヒ</t>
    </rPh>
    <phoneticPr fontId="2"/>
  </si>
  <si>
    <t>東京都知事選挙啓発費</t>
    <rPh sb="0" eb="3">
      <t>トウキョウト</t>
    </rPh>
    <rPh sb="3" eb="5">
      <t>チジ</t>
    </rPh>
    <rPh sb="5" eb="7">
      <t>センキョ</t>
    </rPh>
    <rPh sb="7" eb="9">
      <t>ケイハツ</t>
    </rPh>
    <rPh sb="9" eb="10">
      <t>ヒ</t>
    </rPh>
    <phoneticPr fontId="2"/>
  </si>
  <si>
    <t>2-4-7</t>
  </si>
  <si>
    <t>2-4-8</t>
  </si>
  <si>
    <t>市長選挙費</t>
    <rPh sb="0" eb="2">
      <t>シチョウ</t>
    </rPh>
    <rPh sb="2" eb="4">
      <t>センキョ</t>
    </rPh>
    <rPh sb="4" eb="5">
      <t>ヒ</t>
    </rPh>
    <phoneticPr fontId="2"/>
  </si>
  <si>
    <t>市長選挙啓発費</t>
    <rPh sb="0" eb="2">
      <t>シチョウ</t>
    </rPh>
    <rPh sb="2" eb="4">
      <t>センキョ</t>
    </rPh>
    <rPh sb="4" eb="6">
      <t>ケイハツ</t>
    </rPh>
    <rPh sb="6" eb="7">
      <t>ヒ</t>
    </rPh>
    <phoneticPr fontId="2"/>
  </si>
  <si>
    <t>2-5-1</t>
  </si>
  <si>
    <t>統計調査総務費</t>
    <rPh sb="0" eb="2">
      <t>トウケイ</t>
    </rPh>
    <rPh sb="2" eb="4">
      <t>チョウサ</t>
    </rPh>
    <rPh sb="4" eb="7">
      <t>ソウムヒ</t>
    </rPh>
    <phoneticPr fontId="2"/>
  </si>
  <si>
    <t>2-5-2</t>
  </si>
  <si>
    <t>2-5-3</t>
  </si>
  <si>
    <t>商工統計調査</t>
    <rPh sb="0" eb="2">
      <t>ショウコウ</t>
    </rPh>
    <rPh sb="2" eb="4">
      <t>トウケイ</t>
    </rPh>
    <rPh sb="4" eb="6">
      <t>チョウサ</t>
    </rPh>
    <phoneticPr fontId="2"/>
  </si>
  <si>
    <t>建設工事統計調査</t>
    <rPh sb="0" eb="2">
      <t>ケンセツ</t>
    </rPh>
    <rPh sb="2" eb="4">
      <t>コウジ</t>
    </rPh>
    <rPh sb="4" eb="6">
      <t>トウケイ</t>
    </rPh>
    <rPh sb="6" eb="8">
      <t>チョウサ</t>
    </rPh>
    <phoneticPr fontId="2"/>
  </si>
  <si>
    <t>経済統計調査</t>
    <rPh sb="0" eb="2">
      <t>ケイザイ</t>
    </rPh>
    <rPh sb="2" eb="4">
      <t>トウケイ</t>
    </rPh>
    <rPh sb="4" eb="6">
      <t>チョウサ</t>
    </rPh>
    <phoneticPr fontId="2"/>
  </si>
  <si>
    <t>2-5-4</t>
  </si>
  <si>
    <t>2-5-5</t>
  </si>
  <si>
    <t>人件費</t>
    <rPh sb="0" eb="3">
      <t>ジンケンヒ</t>
    </rPh>
    <phoneticPr fontId="2"/>
  </si>
  <si>
    <t>社会福祉委員</t>
    <rPh sb="0" eb="2">
      <t>シャカイ</t>
    </rPh>
    <rPh sb="2" eb="4">
      <t>フクシ</t>
    </rPh>
    <rPh sb="4" eb="6">
      <t>イイン</t>
    </rPh>
    <phoneticPr fontId="2"/>
  </si>
  <si>
    <t>民生委員</t>
    <rPh sb="0" eb="2">
      <t>ミンセイ</t>
    </rPh>
    <rPh sb="2" eb="4">
      <t>イイン</t>
    </rPh>
    <phoneticPr fontId="2"/>
  </si>
  <si>
    <t>社会福祉協議会補助</t>
    <rPh sb="0" eb="2">
      <t>シャカイ</t>
    </rPh>
    <rPh sb="2" eb="4">
      <t>フクシ</t>
    </rPh>
    <rPh sb="4" eb="7">
      <t>キョウギカイ</t>
    </rPh>
    <rPh sb="7" eb="9">
      <t>ホジョ</t>
    </rPh>
    <phoneticPr fontId="2"/>
  </si>
  <si>
    <t>福祉サービス苦情処理委員</t>
    <rPh sb="0" eb="2">
      <t>フクシ</t>
    </rPh>
    <rPh sb="6" eb="8">
      <t>クジョウ</t>
    </rPh>
    <rPh sb="8" eb="10">
      <t>ショリ</t>
    </rPh>
    <rPh sb="10" eb="12">
      <t>イイン</t>
    </rPh>
    <phoneticPr fontId="2"/>
  </si>
  <si>
    <t>心身障害者福祉手当</t>
    <rPh sb="0" eb="2">
      <t>シンシン</t>
    </rPh>
    <rPh sb="2" eb="5">
      <t>ショウガイシャ</t>
    </rPh>
    <rPh sb="5" eb="7">
      <t>フクシ</t>
    </rPh>
    <rPh sb="7" eb="9">
      <t>テアテ</t>
    </rPh>
    <phoneticPr fontId="2"/>
  </si>
  <si>
    <t>難病者福祉手当</t>
    <rPh sb="0" eb="2">
      <t>ナンビョウ</t>
    </rPh>
    <rPh sb="2" eb="3">
      <t>シャ</t>
    </rPh>
    <rPh sb="3" eb="5">
      <t>フクシ</t>
    </rPh>
    <rPh sb="5" eb="7">
      <t>テアテ</t>
    </rPh>
    <phoneticPr fontId="2"/>
  </si>
  <si>
    <t>生活安定応援事業</t>
    <rPh sb="0" eb="2">
      <t>セイカツ</t>
    </rPh>
    <rPh sb="2" eb="4">
      <t>アンテイ</t>
    </rPh>
    <rPh sb="4" eb="6">
      <t>オウエン</t>
    </rPh>
    <rPh sb="6" eb="8">
      <t>ジギョウ</t>
    </rPh>
    <phoneticPr fontId="2"/>
  </si>
  <si>
    <t>身体障害者更生医療給付</t>
    <rPh sb="0" eb="2">
      <t>シンタイ</t>
    </rPh>
    <rPh sb="2" eb="5">
      <t>ショウガイシャ</t>
    </rPh>
    <rPh sb="5" eb="7">
      <t>コウセイ</t>
    </rPh>
    <rPh sb="7" eb="9">
      <t>イリョウ</t>
    </rPh>
    <rPh sb="9" eb="11">
      <t>キュウフ</t>
    </rPh>
    <phoneticPr fontId="2"/>
  </si>
  <si>
    <t>住宅手当緊急特別措置事業</t>
    <rPh sb="0" eb="2">
      <t>ジュウタク</t>
    </rPh>
    <rPh sb="2" eb="4">
      <t>テアテ</t>
    </rPh>
    <rPh sb="4" eb="6">
      <t>キンキュウ</t>
    </rPh>
    <rPh sb="6" eb="8">
      <t>トクベツ</t>
    </rPh>
    <rPh sb="8" eb="10">
      <t>ソチ</t>
    </rPh>
    <rPh sb="10" eb="12">
      <t>ジギョウ</t>
    </rPh>
    <phoneticPr fontId="2"/>
  </si>
  <si>
    <t>還付金・返還金</t>
    <rPh sb="0" eb="3">
      <t>カンプキン</t>
    </rPh>
    <rPh sb="4" eb="7">
      <t>ヘンカンキン</t>
    </rPh>
    <phoneticPr fontId="2"/>
  </si>
  <si>
    <t>心身障害者介護人事業</t>
    <rPh sb="0" eb="2">
      <t>シンシン</t>
    </rPh>
    <rPh sb="2" eb="5">
      <t>ショウガイシャ</t>
    </rPh>
    <rPh sb="5" eb="7">
      <t>カイゴ</t>
    </rPh>
    <rPh sb="7" eb="8">
      <t>ニン</t>
    </rPh>
    <rPh sb="8" eb="10">
      <t>ジギョウ</t>
    </rPh>
    <phoneticPr fontId="2"/>
  </si>
  <si>
    <t>福祉タクシー</t>
    <rPh sb="0" eb="2">
      <t>フクシ</t>
    </rPh>
    <phoneticPr fontId="2"/>
  </si>
  <si>
    <t>心身障害者ガソリン助成</t>
    <rPh sb="0" eb="2">
      <t>シンシン</t>
    </rPh>
    <rPh sb="2" eb="5">
      <t>ショウガイシャ</t>
    </rPh>
    <rPh sb="9" eb="11">
      <t>ジョセイ</t>
    </rPh>
    <phoneticPr fontId="2"/>
  </si>
  <si>
    <t>心身障害者通所訓練補助</t>
    <rPh sb="0" eb="2">
      <t>シンシン</t>
    </rPh>
    <rPh sb="2" eb="5">
      <t>ショウガイシャ</t>
    </rPh>
    <rPh sb="5" eb="7">
      <t>ツウショ</t>
    </rPh>
    <rPh sb="7" eb="9">
      <t>クンレン</t>
    </rPh>
    <rPh sb="9" eb="11">
      <t>ホジョ</t>
    </rPh>
    <phoneticPr fontId="2"/>
  </si>
  <si>
    <t>地域生活支援事業</t>
    <rPh sb="0" eb="2">
      <t>チイキ</t>
    </rPh>
    <rPh sb="2" eb="4">
      <t>セイカツ</t>
    </rPh>
    <rPh sb="4" eb="6">
      <t>シエン</t>
    </rPh>
    <rPh sb="6" eb="8">
      <t>ジギョウ</t>
    </rPh>
    <phoneticPr fontId="2"/>
  </si>
  <si>
    <t>精神障害者共同作業所補助</t>
    <rPh sb="0" eb="2">
      <t>セイシン</t>
    </rPh>
    <rPh sb="2" eb="4">
      <t>ショウガイ</t>
    </rPh>
    <rPh sb="4" eb="5">
      <t>シャ</t>
    </rPh>
    <rPh sb="5" eb="7">
      <t>キョウドウ</t>
    </rPh>
    <rPh sb="7" eb="9">
      <t>サギョウ</t>
    </rPh>
    <rPh sb="9" eb="10">
      <t>ショ</t>
    </rPh>
    <rPh sb="10" eb="12">
      <t>ホジョ</t>
    </rPh>
    <phoneticPr fontId="2"/>
  </si>
  <si>
    <t>介護給付費</t>
    <rPh sb="0" eb="2">
      <t>カイゴ</t>
    </rPh>
    <rPh sb="2" eb="4">
      <t>キュウフ</t>
    </rPh>
    <rPh sb="4" eb="5">
      <t>ヒ</t>
    </rPh>
    <phoneticPr fontId="2"/>
  </si>
  <si>
    <t>障害者自立支援計画移行支援</t>
    <rPh sb="0" eb="3">
      <t>ショウガイシャ</t>
    </rPh>
    <rPh sb="3" eb="5">
      <t>ジリツ</t>
    </rPh>
    <rPh sb="5" eb="7">
      <t>シエン</t>
    </rPh>
    <rPh sb="7" eb="9">
      <t>ケイカク</t>
    </rPh>
    <rPh sb="9" eb="11">
      <t>イコウ</t>
    </rPh>
    <rPh sb="11" eb="13">
      <t>シエン</t>
    </rPh>
    <phoneticPr fontId="2"/>
  </si>
  <si>
    <t>返還金還付金</t>
    <rPh sb="0" eb="3">
      <t>ヘンカンキン</t>
    </rPh>
    <rPh sb="3" eb="6">
      <t>カンプキン</t>
    </rPh>
    <phoneticPr fontId="2"/>
  </si>
  <si>
    <t>障害者福祉センターの指定管理費がほとんど</t>
    <rPh sb="0" eb="3">
      <t>ショウガイシャ</t>
    </rPh>
    <rPh sb="3" eb="5">
      <t>フクシ</t>
    </rPh>
    <rPh sb="10" eb="12">
      <t>シテイ</t>
    </rPh>
    <rPh sb="12" eb="15">
      <t>カンリヒ</t>
    </rPh>
    <phoneticPr fontId="2"/>
  </si>
  <si>
    <t>高齢者福祉費</t>
    <rPh sb="0" eb="3">
      <t>コウレイシャ</t>
    </rPh>
    <rPh sb="3" eb="5">
      <t>フクシ</t>
    </rPh>
    <rPh sb="5" eb="6">
      <t>ヒ</t>
    </rPh>
    <phoneticPr fontId="2"/>
  </si>
  <si>
    <t>老人クラブ</t>
    <rPh sb="0" eb="2">
      <t>ロウジン</t>
    </rPh>
    <phoneticPr fontId="2"/>
  </si>
  <si>
    <t>老人施設措置</t>
    <rPh sb="0" eb="2">
      <t>ロウジン</t>
    </rPh>
    <rPh sb="2" eb="4">
      <t>シセツ</t>
    </rPh>
    <rPh sb="4" eb="6">
      <t>ソチ</t>
    </rPh>
    <phoneticPr fontId="2"/>
  </si>
  <si>
    <t>高齢者記念品</t>
    <rPh sb="0" eb="3">
      <t>コウレイシャ</t>
    </rPh>
    <rPh sb="3" eb="6">
      <t>キネンヒン</t>
    </rPh>
    <phoneticPr fontId="2"/>
  </si>
  <si>
    <t>シルバー人材センター</t>
    <rPh sb="4" eb="6">
      <t>ジンザイ</t>
    </rPh>
    <phoneticPr fontId="2"/>
  </si>
  <si>
    <t>高齢者住宅事業</t>
    <rPh sb="0" eb="3">
      <t>コウレイシャ</t>
    </rPh>
    <rPh sb="3" eb="5">
      <t>ジュウタク</t>
    </rPh>
    <rPh sb="5" eb="7">
      <t>ジギョウ</t>
    </rPh>
    <phoneticPr fontId="2"/>
  </si>
  <si>
    <t>高齢者自立支援住宅改修給付</t>
    <rPh sb="0" eb="3">
      <t>コウレイシャ</t>
    </rPh>
    <rPh sb="3" eb="5">
      <t>ジリツ</t>
    </rPh>
    <rPh sb="5" eb="7">
      <t>シエン</t>
    </rPh>
    <rPh sb="7" eb="9">
      <t>ジュウタク</t>
    </rPh>
    <rPh sb="9" eb="11">
      <t>カイシュウ</t>
    </rPh>
    <rPh sb="11" eb="13">
      <t>キュウフ</t>
    </rPh>
    <phoneticPr fontId="2"/>
  </si>
  <si>
    <t>高齢者食の自立支援</t>
    <rPh sb="0" eb="3">
      <t>コウレイシャ</t>
    </rPh>
    <rPh sb="3" eb="4">
      <t>ショク</t>
    </rPh>
    <rPh sb="5" eb="7">
      <t>ジリツ</t>
    </rPh>
    <rPh sb="7" eb="9">
      <t>シエン</t>
    </rPh>
    <phoneticPr fontId="2"/>
  </si>
  <si>
    <t>訪問事業</t>
    <rPh sb="0" eb="2">
      <t>ホウモン</t>
    </rPh>
    <rPh sb="2" eb="4">
      <t>ジギョウ</t>
    </rPh>
    <phoneticPr fontId="2"/>
  </si>
  <si>
    <t>高齢者見守り支援センター</t>
    <rPh sb="0" eb="3">
      <t>コウレイシャ</t>
    </rPh>
    <rPh sb="3" eb="5">
      <t>ミマモ</t>
    </rPh>
    <rPh sb="6" eb="8">
      <t>シエン</t>
    </rPh>
    <phoneticPr fontId="2"/>
  </si>
  <si>
    <t>老人医療</t>
    <rPh sb="0" eb="2">
      <t>ロウジン</t>
    </rPh>
    <rPh sb="2" eb="4">
      <t>イリョウ</t>
    </rPh>
    <phoneticPr fontId="2"/>
  </si>
  <si>
    <t>福祉会館</t>
    <rPh sb="0" eb="2">
      <t>フクシ</t>
    </rPh>
    <rPh sb="2" eb="4">
      <t>カイカン</t>
    </rPh>
    <phoneticPr fontId="2"/>
  </si>
  <si>
    <t>青少年対策</t>
    <rPh sb="0" eb="3">
      <t>セイショウネン</t>
    </rPh>
    <rPh sb="3" eb="5">
      <t>タイサク</t>
    </rPh>
    <phoneticPr fontId="2"/>
  </si>
  <si>
    <t>福祉共同作業所</t>
    <rPh sb="0" eb="2">
      <t>フクシ</t>
    </rPh>
    <rPh sb="2" eb="4">
      <t>キョウドウ</t>
    </rPh>
    <rPh sb="4" eb="6">
      <t>サギョウ</t>
    </rPh>
    <rPh sb="6" eb="7">
      <t>ショ</t>
    </rPh>
    <phoneticPr fontId="2"/>
  </si>
  <si>
    <t>国民健康保険</t>
    <rPh sb="0" eb="2">
      <t>コクミン</t>
    </rPh>
    <rPh sb="2" eb="4">
      <t>ケンコウ</t>
    </rPh>
    <rPh sb="4" eb="6">
      <t>ホケン</t>
    </rPh>
    <phoneticPr fontId="2"/>
  </si>
  <si>
    <t>介護保険</t>
    <rPh sb="0" eb="2">
      <t>カイゴ</t>
    </rPh>
    <rPh sb="2" eb="4">
      <t>ホケン</t>
    </rPh>
    <phoneticPr fontId="2"/>
  </si>
  <si>
    <t>地域福祉基金</t>
    <rPh sb="0" eb="2">
      <t>チイキ</t>
    </rPh>
    <rPh sb="2" eb="4">
      <t>フクシ</t>
    </rPh>
    <rPh sb="4" eb="6">
      <t>キキン</t>
    </rPh>
    <phoneticPr fontId="2"/>
  </si>
  <si>
    <t>3-1-12</t>
  </si>
  <si>
    <t>後期高齢者</t>
    <rPh sb="0" eb="2">
      <t>コウキ</t>
    </rPh>
    <rPh sb="2" eb="5">
      <t>コウレイシャ</t>
    </rPh>
    <phoneticPr fontId="2"/>
  </si>
  <si>
    <t>児童措置費</t>
    <rPh sb="0" eb="2">
      <t>ジドウ</t>
    </rPh>
    <rPh sb="2" eb="4">
      <t>ソチ</t>
    </rPh>
    <rPh sb="4" eb="5">
      <t>ヒ</t>
    </rPh>
    <phoneticPr fontId="2"/>
  </si>
  <si>
    <t>3-2-7</t>
  </si>
  <si>
    <t>3-3-0</t>
    <phoneticPr fontId="2"/>
  </si>
  <si>
    <t>生活保護費</t>
    <rPh sb="0" eb="2">
      <t>セイカツ</t>
    </rPh>
    <rPh sb="2" eb="4">
      <t>ホゴ</t>
    </rPh>
    <rPh sb="4" eb="5">
      <t>ヒ</t>
    </rPh>
    <phoneticPr fontId="2"/>
  </si>
  <si>
    <t>生活保護総務費</t>
    <rPh sb="0" eb="2">
      <t>セイカツ</t>
    </rPh>
    <rPh sb="2" eb="4">
      <t>ホゴ</t>
    </rPh>
    <rPh sb="4" eb="7">
      <t>ソウムヒ</t>
    </rPh>
    <phoneticPr fontId="2"/>
  </si>
  <si>
    <t>3-3-3</t>
  </si>
  <si>
    <t>扶助費</t>
    <rPh sb="0" eb="3">
      <t>フジョヒ</t>
    </rPh>
    <phoneticPr fontId="2"/>
  </si>
  <si>
    <t>法外事業</t>
    <rPh sb="0" eb="2">
      <t>ホウガイ</t>
    </rPh>
    <rPh sb="2" eb="4">
      <t>ジギョウ</t>
    </rPh>
    <phoneticPr fontId="2"/>
  </si>
  <si>
    <t>3-4-0</t>
    <phoneticPr fontId="2"/>
  </si>
  <si>
    <t>国民年金</t>
    <rPh sb="0" eb="2">
      <t>コクミン</t>
    </rPh>
    <rPh sb="2" eb="4">
      <t>ネンキン</t>
    </rPh>
    <phoneticPr fontId="2"/>
  </si>
  <si>
    <t>児童手当</t>
    <rPh sb="0" eb="2">
      <t>ジドウ</t>
    </rPh>
    <rPh sb="2" eb="4">
      <t>テアテ</t>
    </rPh>
    <phoneticPr fontId="2"/>
  </si>
  <si>
    <t>児童扶養手当</t>
    <rPh sb="0" eb="2">
      <t>ジドウ</t>
    </rPh>
    <rPh sb="2" eb="4">
      <t>フヨウ</t>
    </rPh>
    <rPh sb="4" eb="6">
      <t>テアテ</t>
    </rPh>
    <phoneticPr fontId="2"/>
  </si>
  <si>
    <t>乳幼児医療助成</t>
    <rPh sb="0" eb="3">
      <t>ニュウヨウジ</t>
    </rPh>
    <rPh sb="3" eb="5">
      <t>イリョウ</t>
    </rPh>
    <rPh sb="5" eb="7">
      <t>ジョセイ</t>
    </rPh>
    <phoneticPr fontId="2"/>
  </si>
  <si>
    <t>民間保育所助成</t>
    <rPh sb="0" eb="2">
      <t>ミンカン</t>
    </rPh>
    <rPh sb="2" eb="4">
      <t>ホイク</t>
    </rPh>
    <rPh sb="4" eb="5">
      <t>ジョ</t>
    </rPh>
    <rPh sb="5" eb="7">
      <t>ジョセイ</t>
    </rPh>
    <phoneticPr fontId="2"/>
  </si>
  <si>
    <t>ファミリーサポートセンター</t>
    <phoneticPr fontId="2"/>
  </si>
  <si>
    <t>義務教育児童医療助成</t>
    <rPh sb="0" eb="2">
      <t>ギム</t>
    </rPh>
    <rPh sb="2" eb="4">
      <t>キョウイク</t>
    </rPh>
    <rPh sb="4" eb="6">
      <t>ジドウ</t>
    </rPh>
    <rPh sb="6" eb="8">
      <t>イリョウ</t>
    </rPh>
    <rPh sb="8" eb="10">
      <t>ジョセイ</t>
    </rPh>
    <phoneticPr fontId="2"/>
  </si>
  <si>
    <t>子ども手当て</t>
    <rPh sb="0" eb="1">
      <t>コ</t>
    </rPh>
    <rPh sb="3" eb="5">
      <t>テア</t>
    </rPh>
    <phoneticPr fontId="2"/>
  </si>
  <si>
    <t>認定子ども園</t>
    <rPh sb="0" eb="2">
      <t>ニンテイ</t>
    </rPh>
    <rPh sb="2" eb="3">
      <t>コ</t>
    </rPh>
    <rPh sb="5" eb="6">
      <t>エン</t>
    </rPh>
    <phoneticPr fontId="2"/>
  </si>
  <si>
    <t>感染症予防費</t>
    <rPh sb="0" eb="3">
      <t>カンセンショウ</t>
    </rPh>
    <rPh sb="3" eb="5">
      <t>ヨボウ</t>
    </rPh>
    <rPh sb="5" eb="6">
      <t>ヒ</t>
    </rPh>
    <phoneticPr fontId="2"/>
  </si>
  <si>
    <t>予防接種費</t>
    <rPh sb="0" eb="2">
      <t>ヨボウ</t>
    </rPh>
    <rPh sb="2" eb="4">
      <t>セッシュ</t>
    </rPh>
    <rPh sb="4" eb="5">
      <t>ヒ</t>
    </rPh>
    <phoneticPr fontId="2"/>
  </si>
  <si>
    <t>環境対策費</t>
    <rPh sb="0" eb="2">
      <t>カンキョウ</t>
    </rPh>
    <rPh sb="2" eb="5">
      <t>タイサクヒ</t>
    </rPh>
    <phoneticPr fontId="2"/>
  </si>
  <si>
    <t>4-2-2</t>
  </si>
  <si>
    <t>4-2-3</t>
  </si>
  <si>
    <t>4-2-4</t>
  </si>
  <si>
    <t>塵芥処理</t>
    <rPh sb="0" eb="2">
      <t>ジンカイ</t>
    </rPh>
    <rPh sb="2" eb="4">
      <t>ショリ</t>
    </rPh>
    <phoneticPr fontId="2"/>
  </si>
  <si>
    <t>し尿処理</t>
    <rPh sb="1" eb="2">
      <t>ニョウ</t>
    </rPh>
    <rPh sb="2" eb="4">
      <t>ショリ</t>
    </rPh>
    <phoneticPr fontId="2"/>
  </si>
  <si>
    <t>5-0-0</t>
    <phoneticPr fontId="2"/>
  </si>
  <si>
    <t>労働費</t>
    <rPh sb="0" eb="3">
      <t>ロウドウヒ</t>
    </rPh>
    <phoneticPr fontId="2"/>
  </si>
  <si>
    <t>6-0-0</t>
    <phoneticPr fontId="2"/>
  </si>
  <si>
    <t>農林水産業費</t>
    <rPh sb="0" eb="2">
      <t>ノウリン</t>
    </rPh>
    <rPh sb="2" eb="5">
      <t>スイサンギョウ</t>
    </rPh>
    <rPh sb="5" eb="6">
      <t>ヒ</t>
    </rPh>
    <phoneticPr fontId="2"/>
  </si>
  <si>
    <t>6-1-0</t>
    <phoneticPr fontId="2"/>
  </si>
  <si>
    <t>農業費</t>
    <rPh sb="0" eb="2">
      <t>ノウギョウ</t>
    </rPh>
    <rPh sb="2" eb="3">
      <t>ヒ</t>
    </rPh>
    <phoneticPr fontId="2"/>
  </si>
  <si>
    <t>6-1-1</t>
  </si>
  <si>
    <t>6-1-2</t>
  </si>
  <si>
    <t>農業委員会費</t>
    <rPh sb="0" eb="2">
      <t>ノウギョウ</t>
    </rPh>
    <rPh sb="2" eb="4">
      <t>イイン</t>
    </rPh>
    <rPh sb="4" eb="6">
      <t>カイヒ</t>
    </rPh>
    <phoneticPr fontId="2"/>
  </si>
  <si>
    <t>農業総務費</t>
    <rPh sb="0" eb="2">
      <t>ノウギョウ</t>
    </rPh>
    <rPh sb="2" eb="5">
      <t>ソウムヒ</t>
    </rPh>
    <phoneticPr fontId="2"/>
  </si>
  <si>
    <t>農業振興費</t>
    <rPh sb="0" eb="2">
      <t>ノウギョウ</t>
    </rPh>
    <rPh sb="2" eb="4">
      <t>シンコウ</t>
    </rPh>
    <rPh sb="4" eb="5">
      <t>ヒ</t>
    </rPh>
    <phoneticPr fontId="2"/>
  </si>
  <si>
    <t>6-1-3</t>
  </si>
  <si>
    <t>6-1-4</t>
  </si>
  <si>
    <t>市民農園費</t>
    <rPh sb="0" eb="2">
      <t>シミン</t>
    </rPh>
    <rPh sb="2" eb="4">
      <t>ノウエン</t>
    </rPh>
    <rPh sb="4" eb="5">
      <t>ヒ</t>
    </rPh>
    <phoneticPr fontId="2"/>
  </si>
  <si>
    <t>クライアント677、サーバー23</t>
    <phoneticPr fontId="2"/>
  </si>
  <si>
    <t>クライアント196、サーバー21</t>
    <phoneticPr fontId="2"/>
  </si>
  <si>
    <t>人口</t>
    <rPh sb="0" eb="2">
      <t>ジンコウ</t>
    </rPh>
    <phoneticPr fontId="2"/>
  </si>
  <si>
    <t>労働諸費</t>
    <rPh sb="0" eb="2">
      <t>ロウドウ</t>
    </rPh>
    <rPh sb="2" eb="4">
      <t>ショヒ</t>
    </rPh>
    <phoneticPr fontId="2"/>
  </si>
  <si>
    <t>青少年健全育成</t>
    <rPh sb="0" eb="3">
      <t>セイショウネン</t>
    </rPh>
    <rPh sb="3" eb="5">
      <t>ケンゼン</t>
    </rPh>
    <rPh sb="5" eb="7">
      <t>イクセイ</t>
    </rPh>
    <phoneticPr fontId="2"/>
  </si>
  <si>
    <t>その他</t>
    <rPh sb="2" eb="3">
      <t>タ</t>
    </rPh>
    <phoneticPr fontId="2"/>
  </si>
  <si>
    <t>運営委託料</t>
    <rPh sb="0" eb="2">
      <t>ウンエイ</t>
    </rPh>
    <rPh sb="2" eb="4">
      <t>イタク</t>
    </rPh>
    <rPh sb="4" eb="5">
      <t>リョウ</t>
    </rPh>
    <phoneticPr fontId="2"/>
  </si>
  <si>
    <t>助産施設入所措置</t>
    <rPh sb="0" eb="2">
      <t>ジョサン</t>
    </rPh>
    <rPh sb="2" eb="4">
      <t>シセツ</t>
    </rPh>
    <rPh sb="4" eb="6">
      <t>ニュウショ</t>
    </rPh>
    <rPh sb="6" eb="8">
      <t>ソチ</t>
    </rPh>
    <phoneticPr fontId="2"/>
  </si>
  <si>
    <t>人件費</t>
    <rPh sb="0" eb="3">
      <t>ジンケンヒ</t>
    </rPh>
    <phoneticPr fontId="2"/>
  </si>
  <si>
    <t>維持管理</t>
    <rPh sb="0" eb="2">
      <t>イジ</t>
    </rPh>
    <rPh sb="2" eb="4">
      <t>カンリ</t>
    </rPh>
    <phoneticPr fontId="2"/>
  </si>
  <si>
    <t>運営費</t>
    <rPh sb="0" eb="3">
      <t>ウンエイヒ</t>
    </rPh>
    <phoneticPr fontId="2"/>
  </si>
  <si>
    <t>3-4-1</t>
  </si>
  <si>
    <t>妊婦健診</t>
    <rPh sb="0" eb="2">
      <t>ニンプ</t>
    </rPh>
    <rPh sb="2" eb="4">
      <t>ケンシン</t>
    </rPh>
    <phoneticPr fontId="2"/>
  </si>
  <si>
    <t>両親学級</t>
    <rPh sb="0" eb="2">
      <t>リョウシン</t>
    </rPh>
    <rPh sb="2" eb="4">
      <t>ガッキュウ</t>
    </rPh>
    <phoneticPr fontId="2"/>
  </si>
  <si>
    <t>新生児・妊婦訪問指導</t>
    <rPh sb="0" eb="3">
      <t>シンセイジ</t>
    </rPh>
    <rPh sb="4" eb="6">
      <t>ニンプ</t>
    </rPh>
    <rPh sb="6" eb="8">
      <t>ホウモン</t>
    </rPh>
    <rPh sb="8" eb="10">
      <t>シドウ</t>
    </rPh>
    <phoneticPr fontId="2"/>
  </si>
  <si>
    <t>乳幼児妊婦健診</t>
    <rPh sb="0" eb="3">
      <t>ニュウヨウジ</t>
    </rPh>
    <rPh sb="3" eb="5">
      <t>ニンプ</t>
    </rPh>
    <rPh sb="5" eb="7">
      <t>ケンシン</t>
    </rPh>
    <phoneticPr fontId="2"/>
  </si>
  <si>
    <t>1歳6月児健診</t>
    <rPh sb="1" eb="2">
      <t>サイ</t>
    </rPh>
    <rPh sb="3" eb="4">
      <t>ガツ</t>
    </rPh>
    <rPh sb="4" eb="5">
      <t>ジ</t>
    </rPh>
    <rPh sb="5" eb="7">
      <t>ケンシン</t>
    </rPh>
    <phoneticPr fontId="2"/>
  </si>
  <si>
    <t>三歳児健診</t>
    <rPh sb="0" eb="3">
      <t>サンサイジ</t>
    </rPh>
    <rPh sb="3" eb="5">
      <t>ケンシン</t>
    </rPh>
    <phoneticPr fontId="2"/>
  </si>
  <si>
    <t>母子保健指導</t>
    <rPh sb="0" eb="2">
      <t>ボシ</t>
    </rPh>
    <rPh sb="2" eb="4">
      <t>ホケン</t>
    </rPh>
    <rPh sb="4" eb="6">
      <t>シドウ</t>
    </rPh>
    <phoneticPr fontId="2"/>
  </si>
  <si>
    <t>歯科衛生相談</t>
    <rPh sb="0" eb="2">
      <t>シカ</t>
    </rPh>
    <rPh sb="2" eb="4">
      <t>エイセイ</t>
    </rPh>
    <rPh sb="4" eb="6">
      <t>ソウダン</t>
    </rPh>
    <phoneticPr fontId="2"/>
  </si>
  <si>
    <t>健康教育・食育</t>
    <rPh sb="0" eb="2">
      <t>ケンコウ</t>
    </rPh>
    <rPh sb="2" eb="4">
      <t>キョウイク</t>
    </rPh>
    <rPh sb="5" eb="6">
      <t>ショク</t>
    </rPh>
    <rPh sb="6" eb="7">
      <t>イク</t>
    </rPh>
    <phoneticPr fontId="2"/>
  </si>
  <si>
    <t>健康相談・講演会</t>
    <rPh sb="0" eb="2">
      <t>ケンコウ</t>
    </rPh>
    <rPh sb="2" eb="4">
      <t>ソウダン</t>
    </rPh>
    <rPh sb="5" eb="8">
      <t>コウエンカイ</t>
    </rPh>
    <phoneticPr fontId="2"/>
  </si>
  <si>
    <t>独自健診</t>
    <rPh sb="0" eb="2">
      <t>ドクジ</t>
    </rPh>
    <rPh sb="2" eb="4">
      <t>ケンシン</t>
    </rPh>
    <phoneticPr fontId="2"/>
  </si>
  <si>
    <t>内容わからず</t>
    <rPh sb="0" eb="2">
      <t>ナイヨウ</t>
    </rPh>
    <phoneticPr fontId="2"/>
  </si>
  <si>
    <t>胃がん健診</t>
    <rPh sb="0" eb="1">
      <t>イ</t>
    </rPh>
    <rPh sb="3" eb="5">
      <t>ケンシン</t>
    </rPh>
    <phoneticPr fontId="2"/>
  </si>
  <si>
    <t>子宮がん健診</t>
    <rPh sb="0" eb="2">
      <t>シキュウ</t>
    </rPh>
    <rPh sb="4" eb="6">
      <t>ケンシン</t>
    </rPh>
    <phoneticPr fontId="2"/>
  </si>
  <si>
    <t>乳がん健診</t>
    <rPh sb="0" eb="1">
      <t>ニュウ</t>
    </rPh>
    <rPh sb="3" eb="5">
      <t>ケンシン</t>
    </rPh>
    <phoneticPr fontId="2"/>
  </si>
  <si>
    <t>肺がん健診</t>
    <rPh sb="0" eb="1">
      <t>ハイ</t>
    </rPh>
    <rPh sb="3" eb="5">
      <t>ケンシン</t>
    </rPh>
    <phoneticPr fontId="2"/>
  </si>
  <si>
    <t>大腸がん健診</t>
    <rPh sb="0" eb="2">
      <t>ダイチョウ</t>
    </rPh>
    <rPh sb="4" eb="6">
      <t>ケンシン</t>
    </rPh>
    <phoneticPr fontId="2"/>
  </si>
  <si>
    <t>健康づくりフォローアップ</t>
    <rPh sb="0" eb="2">
      <t>ケンコウ</t>
    </rPh>
    <phoneticPr fontId="2"/>
  </si>
  <si>
    <t>メタボ・生活習慣病関係</t>
    <rPh sb="4" eb="6">
      <t>セイカツ</t>
    </rPh>
    <rPh sb="6" eb="8">
      <t>シュウカン</t>
    </rPh>
    <rPh sb="8" eb="9">
      <t>ビョウ</t>
    </rPh>
    <rPh sb="9" eb="11">
      <t>カンケイ</t>
    </rPh>
    <phoneticPr fontId="2"/>
  </si>
  <si>
    <t>休日・準夜間診療委託</t>
    <rPh sb="0" eb="2">
      <t>キュウジツ</t>
    </rPh>
    <rPh sb="3" eb="4">
      <t>ジュン</t>
    </rPh>
    <rPh sb="4" eb="6">
      <t>ヤカン</t>
    </rPh>
    <rPh sb="6" eb="8">
      <t>シンリョウ</t>
    </rPh>
    <rPh sb="8" eb="10">
      <t>イタク</t>
    </rPh>
    <phoneticPr fontId="2"/>
  </si>
  <si>
    <t>骨粗しょう症健診</t>
    <rPh sb="0" eb="6">
      <t>コツソショウショウ</t>
    </rPh>
    <rPh sb="6" eb="8">
      <t>ケンシン</t>
    </rPh>
    <phoneticPr fontId="2"/>
  </si>
  <si>
    <t>急性灰白髄膜炎</t>
    <rPh sb="0" eb="2">
      <t>キュウセイ</t>
    </rPh>
    <rPh sb="2" eb="3">
      <t>ハイ</t>
    </rPh>
    <rPh sb="3" eb="4">
      <t>ハク</t>
    </rPh>
    <rPh sb="4" eb="7">
      <t>ズイマクエン</t>
    </rPh>
    <phoneticPr fontId="2"/>
  </si>
  <si>
    <t>三種混合</t>
    <rPh sb="0" eb="2">
      <t>サンシュ</t>
    </rPh>
    <rPh sb="2" eb="4">
      <t>コンゴウ</t>
    </rPh>
    <phoneticPr fontId="2"/>
  </si>
  <si>
    <t>日本脳炎</t>
    <rPh sb="0" eb="2">
      <t>ニホン</t>
    </rPh>
    <rPh sb="2" eb="4">
      <t>ノウエン</t>
    </rPh>
    <phoneticPr fontId="2"/>
  </si>
  <si>
    <t>肺炎球菌</t>
    <rPh sb="0" eb="2">
      <t>ハイエン</t>
    </rPh>
    <rPh sb="2" eb="4">
      <t>キュウキン</t>
    </rPh>
    <phoneticPr fontId="2"/>
  </si>
  <si>
    <t>インフルエンザ</t>
    <phoneticPr fontId="2"/>
  </si>
  <si>
    <t>環境対策事務</t>
    <rPh sb="0" eb="2">
      <t>カンキョウ</t>
    </rPh>
    <rPh sb="2" eb="4">
      <t>タイサク</t>
    </rPh>
    <rPh sb="4" eb="6">
      <t>ジム</t>
    </rPh>
    <phoneticPr fontId="2"/>
  </si>
  <si>
    <t>清掃管理</t>
    <rPh sb="0" eb="2">
      <t>セイソウ</t>
    </rPh>
    <rPh sb="2" eb="4">
      <t>カンリ</t>
    </rPh>
    <phoneticPr fontId="2"/>
  </si>
  <si>
    <t>新ごみ施設建築計画</t>
    <rPh sb="0" eb="1">
      <t>シン</t>
    </rPh>
    <rPh sb="3" eb="5">
      <t>シセツ</t>
    </rPh>
    <rPh sb="5" eb="7">
      <t>ケンチク</t>
    </rPh>
    <rPh sb="7" eb="9">
      <t>ケイカク</t>
    </rPh>
    <phoneticPr fontId="2"/>
  </si>
  <si>
    <t>議事録作成とマイクロバスの費用ぐらい</t>
    <rPh sb="0" eb="3">
      <t>ギジロク</t>
    </rPh>
    <rPh sb="3" eb="5">
      <t>サクセイ</t>
    </rPh>
    <rPh sb="13" eb="15">
      <t>ヒヨウ</t>
    </rPh>
    <phoneticPr fontId="2"/>
  </si>
  <si>
    <t>収集</t>
    <rPh sb="0" eb="2">
      <t>シュウシュウ</t>
    </rPh>
    <phoneticPr fontId="2"/>
  </si>
  <si>
    <t>中間処理維持管理</t>
    <rPh sb="0" eb="2">
      <t>チュウカン</t>
    </rPh>
    <rPh sb="2" eb="4">
      <t>ショリ</t>
    </rPh>
    <rPh sb="4" eb="6">
      <t>イジ</t>
    </rPh>
    <rPh sb="6" eb="8">
      <t>カンリ</t>
    </rPh>
    <phoneticPr fontId="2"/>
  </si>
  <si>
    <t>ごみ減量啓発</t>
    <rPh sb="2" eb="4">
      <t>ゲンリョウ</t>
    </rPh>
    <rPh sb="4" eb="6">
      <t>ケイハツ</t>
    </rPh>
    <phoneticPr fontId="2"/>
  </si>
  <si>
    <t>資源ゴミ回収</t>
    <rPh sb="0" eb="2">
      <t>シゲン</t>
    </rPh>
    <rPh sb="4" eb="6">
      <t>カイシュウ</t>
    </rPh>
    <phoneticPr fontId="2"/>
  </si>
  <si>
    <t>5-1-0</t>
    <phoneticPr fontId="2"/>
  </si>
  <si>
    <t>5-1-1</t>
  </si>
  <si>
    <t>ふるさと雇用再生</t>
    <rPh sb="4" eb="6">
      <t>コヨウ</t>
    </rPh>
    <rPh sb="6" eb="8">
      <t>サイセイ</t>
    </rPh>
    <phoneticPr fontId="2"/>
  </si>
  <si>
    <t>緊急雇用創出</t>
    <rPh sb="0" eb="2">
      <t>キンキュウ</t>
    </rPh>
    <rPh sb="2" eb="4">
      <t>コヨウ</t>
    </rPh>
    <rPh sb="4" eb="6">
      <t>ソウシュツ</t>
    </rPh>
    <phoneticPr fontId="2"/>
  </si>
  <si>
    <t>7-0-0</t>
    <phoneticPr fontId="2"/>
  </si>
  <si>
    <t>7-1-1</t>
  </si>
  <si>
    <t>7-1-0</t>
    <phoneticPr fontId="2"/>
  </si>
  <si>
    <t>7-1-2</t>
  </si>
  <si>
    <t>7-1-3</t>
  </si>
  <si>
    <t>商工費</t>
    <rPh sb="0" eb="2">
      <t>ショウコウ</t>
    </rPh>
    <rPh sb="2" eb="3">
      <t>ヒ</t>
    </rPh>
    <phoneticPr fontId="2"/>
  </si>
  <si>
    <t>商工総務費</t>
    <rPh sb="0" eb="2">
      <t>ショウコウ</t>
    </rPh>
    <rPh sb="2" eb="5">
      <t>ソウムヒ</t>
    </rPh>
    <phoneticPr fontId="2"/>
  </si>
  <si>
    <t>消費者対策</t>
    <rPh sb="0" eb="3">
      <t>ショウヒシャ</t>
    </rPh>
    <rPh sb="3" eb="5">
      <t>タイサク</t>
    </rPh>
    <phoneticPr fontId="2"/>
  </si>
  <si>
    <t>商工振興費</t>
    <rPh sb="0" eb="2">
      <t>ショウコウ</t>
    </rPh>
    <rPh sb="2" eb="4">
      <t>シンコウ</t>
    </rPh>
    <rPh sb="4" eb="5">
      <t>ヒ</t>
    </rPh>
    <phoneticPr fontId="2"/>
  </si>
  <si>
    <t>委託費</t>
    <rPh sb="0" eb="2">
      <t>イタク</t>
    </rPh>
    <rPh sb="2" eb="3">
      <t>ヒ</t>
    </rPh>
    <phoneticPr fontId="2"/>
  </si>
  <si>
    <t>観光費</t>
    <rPh sb="0" eb="2">
      <t>カンコウ</t>
    </rPh>
    <rPh sb="2" eb="3">
      <t>ヒ</t>
    </rPh>
    <phoneticPr fontId="2"/>
  </si>
  <si>
    <t>8-0-0</t>
    <phoneticPr fontId="2"/>
  </si>
  <si>
    <t>土木費</t>
    <rPh sb="0" eb="2">
      <t>ドボク</t>
    </rPh>
    <rPh sb="2" eb="3">
      <t>ヒ</t>
    </rPh>
    <phoneticPr fontId="2"/>
  </si>
  <si>
    <t>8-1-0</t>
    <phoneticPr fontId="2"/>
  </si>
  <si>
    <t>土木管理費</t>
    <rPh sb="0" eb="2">
      <t>ドボク</t>
    </rPh>
    <rPh sb="2" eb="5">
      <t>カンリヒ</t>
    </rPh>
    <phoneticPr fontId="2"/>
  </si>
  <si>
    <t>8-1-1</t>
  </si>
  <si>
    <t>土木総務費</t>
    <rPh sb="0" eb="2">
      <t>ドボク</t>
    </rPh>
    <rPh sb="2" eb="5">
      <t>ソウムヒ</t>
    </rPh>
    <phoneticPr fontId="2"/>
  </si>
  <si>
    <t>一般管理</t>
    <rPh sb="0" eb="2">
      <t>イッパン</t>
    </rPh>
    <rPh sb="2" eb="4">
      <t>カンリ</t>
    </rPh>
    <phoneticPr fontId="2"/>
  </si>
  <si>
    <t>コミュニティバス</t>
    <phoneticPr fontId="2"/>
  </si>
  <si>
    <t>8-2-0</t>
    <phoneticPr fontId="2"/>
  </si>
  <si>
    <t>8-2-1</t>
  </si>
  <si>
    <t>8-2-2</t>
  </si>
  <si>
    <t>8-2-3</t>
  </si>
  <si>
    <t>8-2-4</t>
  </si>
  <si>
    <t>8-2-5</t>
  </si>
  <si>
    <t>道路橋梁費</t>
    <rPh sb="0" eb="2">
      <t>ドウロ</t>
    </rPh>
    <rPh sb="2" eb="4">
      <t>キョウリョウ</t>
    </rPh>
    <rPh sb="4" eb="5">
      <t>ヒ</t>
    </rPh>
    <phoneticPr fontId="2"/>
  </si>
  <si>
    <t>道路台帳整備</t>
    <rPh sb="0" eb="2">
      <t>ドウロ</t>
    </rPh>
    <rPh sb="2" eb="4">
      <t>ダイチョウ</t>
    </rPh>
    <rPh sb="4" eb="6">
      <t>セイビ</t>
    </rPh>
    <phoneticPr fontId="2"/>
  </si>
  <si>
    <t>都市再生地積調査</t>
    <rPh sb="0" eb="2">
      <t>トシ</t>
    </rPh>
    <rPh sb="2" eb="4">
      <t>サイセイ</t>
    </rPh>
    <rPh sb="4" eb="6">
      <t>チセキ</t>
    </rPh>
    <rPh sb="6" eb="8">
      <t>チョウサ</t>
    </rPh>
    <phoneticPr fontId="2"/>
  </si>
  <si>
    <t>道路維持費</t>
    <rPh sb="0" eb="2">
      <t>ドウロ</t>
    </rPh>
    <rPh sb="2" eb="5">
      <t>イジヒ</t>
    </rPh>
    <phoneticPr fontId="2"/>
  </si>
  <si>
    <t>道路新設改良費</t>
    <rPh sb="0" eb="2">
      <t>ドウロ</t>
    </rPh>
    <rPh sb="2" eb="4">
      <t>シンセツ</t>
    </rPh>
    <rPh sb="4" eb="6">
      <t>カイリョウ</t>
    </rPh>
    <rPh sb="6" eb="7">
      <t>ヒ</t>
    </rPh>
    <phoneticPr fontId="2"/>
  </si>
  <si>
    <t>都道134号整備</t>
    <rPh sb="0" eb="2">
      <t>トドウ</t>
    </rPh>
    <rPh sb="5" eb="6">
      <t>ゴウ</t>
    </rPh>
    <rPh sb="6" eb="8">
      <t>セイビ</t>
    </rPh>
    <phoneticPr fontId="2"/>
  </si>
  <si>
    <t>主要地方道15号整備</t>
    <rPh sb="0" eb="2">
      <t>シュヨウ</t>
    </rPh>
    <rPh sb="2" eb="4">
      <t>チホウ</t>
    </rPh>
    <rPh sb="4" eb="5">
      <t>ドウ</t>
    </rPh>
    <rPh sb="7" eb="8">
      <t>ゴウ</t>
    </rPh>
    <rPh sb="8" eb="10">
      <t>セイビ</t>
    </rPh>
    <phoneticPr fontId="2"/>
  </si>
  <si>
    <t>受託事業費</t>
    <rPh sb="0" eb="2">
      <t>ジュタク</t>
    </rPh>
    <rPh sb="2" eb="5">
      <t>ジギョウヒ</t>
    </rPh>
    <phoneticPr fontId="2"/>
  </si>
  <si>
    <t>私道の整備舗装</t>
    <rPh sb="0" eb="1">
      <t>ワタクシ</t>
    </rPh>
    <rPh sb="1" eb="2">
      <t>ドウ</t>
    </rPh>
    <rPh sb="3" eb="5">
      <t>セイビ</t>
    </rPh>
    <rPh sb="5" eb="7">
      <t>ホソウ</t>
    </rPh>
    <phoneticPr fontId="2"/>
  </si>
  <si>
    <t>街路灯照明</t>
    <rPh sb="0" eb="3">
      <t>ガイロトウ</t>
    </rPh>
    <rPh sb="3" eb="5">
      <t>ショウメイ</t>
    </rPh>
    <phoneticPr fontId="2"/>
  </si>
  <si>
    <t>設置補修</t>
    <rPh sb="0" eb="2">
      <t>セッチ</t>
    </rPh>
    <rPh sb="2" eb="4">
      <t>ホシュウ</t>
    </rPh>
    <phoneticPr fontId="2"/>
  </si>
  <si>
    <t>8-2-6</t>
  </si>
  <si>
    <t>交通安全対策</t>
    <rPh sb="0" eb="2">
      <t>コウツウ</t>
    </rPh>
    <rPh sb="2" eb="4">
      <t>アンゼン</t>
    </rPh>
    <rPh sb="4" eb="6">
      <t>タイサク</t>
    </rPh>
    <phoneticPr fontId="2"/>
  </si>
  <si>
    <t>交通安全施設</t>
    <rPh sb="0" eb="2">
      <t>コウツウ</t>
    </rPh>
    <rPh sb="2" eb="4">
      <t>アンゼン</t>
    </rPh>
    <rPh sb="4" eb="6">
      <t>シセツ</t>
    </rPh>
    <phoneticPr fontId="2"/>
  </si>
  <si>
    <t>8-3-0</t>
    <phoneticPr fontId="2"/>
  </si>
  <si>
    <t>河川費</t>
    <rPh sb="0" eb="2">
      <t>カセン</t>
    </rPh>
    <rPh sb="2" eb="3">
      <t>ヒ</t>
    </rPh>
    <phoneticPr fontId="2"/>
  </si>
  <si>
    <t>8-4-0</t>
    <phoneticPr fontId="2"/>
  </si>
  <si>
    <t>都市計画費</t>
    <rPh sb="0" eb="2">
      <t>トシ</t>
    </rPh>
    <rPh sb="2" eb="4">
      <t>ケイカク</t>
    </rPh>
    <rPh sb="4" eb="5">
      <t>ヒ</t>
    </rPh>
    <phoneticPr fontId="2"/>
  </si>
  <si>
    <t>歳出総額</t>
    <rPh sb="0" eb="2">
      <t>サイシュツ</t>
    </rPh>
    <rPh sb="2" eb="4">
      <t>ソウガク</t>
    </rPh>
    <phoneticPr fontId="2"/>
  </si>
  <si>
    <t xml:space="preserve">公共施設予約システム、ホームページ、地域サービス、図書館システム
</t>
    <rPh sb="0" eb="2">
      <t>コウキョウ</t>
    </rPh>
    <rPh sb="2" eb="4">
      <t>シセツ</t>
    </rPh>
    <rPh sb="4" eb="6">
      <t>ヨヤク</t>
    </rPh>
    <rPh sb="18" eb="20">
      <t>チイキ</t>
    </rPh>
    <rPh sb="25" eb="28">
      <t>トショカン</t>
    </rPh>
    <phoneticPr fontId="2"/>
  </si>
  <si>
    <t>老人施設措置費負担金</t>
    <rPh sb="0" eb="2">
      <t>ロウジン</t>
    </rPh>
    <rPh sb="2" eb="4">
      <t>シセツ</t>
    </rPh>
    <rPh sb="4" eb="6">
      <t>ソチ</t>
    </rPh>
    <rPh sb="6" eb="7">
      <t>ヒ</t>
    </rPh>
    <rPh sb="7" eb="10">
      <t>フタンキン</t>
    </rPh>
    <phoneticPr fontId="2"/>
  </si>
  <si>
    <t>使用料</t>
    <rPh sb="0" eb="3">
      <t>シヨウリョウ</t>
    </rPh>
    <phoneticPr fontId="2"/>
  </si>
  <si>
    <t>都委託金</t>
    <rPh sb="0" eb="1">
      <t>ト</t>
    </rPh>
    <rPh sb="1" eb="3">
      <t>イタク</t>
    </rPh>
    <rPh sb="3" eb="4">
      <t>キン</t>
    </rPh>
    <phoneticPr fontId="2"/>
  </si>
  <si>
    <t>都負担金</t>
    <rPh sb="0" eb="1">
      <t>ト</t>
    </rPh>
    <rPh sb="1" eb="4">
      <t>フタンキン</t>
    </rPh>
    <phoneticPr fontId="2"/>
  </si>
  <si>
    <t>重度脳性まひ者介護人事業都補助</t>
    <rPh sb="0" eb="2">
      <t>ジュウド</t>
    </rPh>
    <rPh sb="2" eb="4">
      <t>ノウセイ</t>
    </rPh>
    <rPh sb="6" eb="7">
      <t>シャ</t>
    </rPh>
    <rPh sb="7" eb="9">
      <t>カイゴ</t>
    </rPh>
    <rPh sb="9" eb="10">
      <t>ニン</t>
    </rPh>
    <rPh sb="10" eb="12">
      <t>ジギョウ</t>
    </rPh>
    <rPh sb="12" eb="13">
      <t>ト</t>
    </rPh>
    <rPh sb="13" eb="15">
      <t>ホジョ</t>
    </rPh>
    <phoneticPr fontId="2"/>
  </si>
  <si>
    <t>訪問介護継続利用事業都補助</t>
    <rPh sb="0" eb="2">
      <t>ホウモン</t>
    </rPh>
    <rPh sb="2" eb="4">
      <t>カイゴ</t>
    </rPh>
    <rPh sb="4" eb="6">
      <t>ケイゾク</t>
    </rPh>
    <rPh sb="6" eb="8">
      <t>リヨウ</t>
    </rPh>
    <rPh sb="8" eb="10">
      <t>ジギョウ</t>
    </rPh>
    <rPh sb="10" eb="11">
      <t>ト</t>
    </rPh>
    <rPh sb="11" eb="13">
      <t>ホジョ</t>
    </rPh>
    <phoneticPr fontId="2"/>
  </si>
  <si>
    <t>地域密着型サービス</t>
    <rPh sb="0" eb="2">
      <t>チイキ</t>
    </rPh>
    <rPh sb="2" eb="4">
      <t>ミッチャク</t>
    </rPh>
    <rPh sb="4" eb="5">
      <t>ガタ</t>
    </rPh>
    <phoneticPr fontId="2"/>
  </si>
  <si>
    <t>地域ケア推進施行事業都補助</t>
    <rPh sb="0" eb="2">
      <t>チイキ</t>
    </rPh>
    <rPh sb="4" eb="6">
      <t>スイシン</t>
    </rPh>
    <rPh sb="6" eb="8">
      <t>シコウ</t>
    </rPh>
    <rPh sb="8" eb="10">
      <t>ジギョウ</t>
    </rPh>
    <rPh sb="10" eb="11">
      <t>ト</t>
    </rPh>
    <rPh sb="11" eb="13">
      <t>ホジョ</t>
    </rPh>
    <phoneticPr fontId="2"/>
  </si>
  <si>
    <t>障害者自立支援対策臨時特例都補助</t>
    <rPh sb="0" eb="3">
      <t>ショウガイシャ</t>
    </rPh>
    <rPh sb="3" eb="5">
      <t>ジリツ</t>
    </rPh>
    <rPh sb="5" eb="7">
      <t>シエン</t>
    </rPh>
    <rPh sb="7" eb="9">
      <t>タイサク</t>
    </rPh>
    <rPh sb="9" eb="11">
      <t>リンジ</t>
    </rPh>
    <rPh sb="11" eb="13">
      <t>トクレイ</t>
    </rPh>
    <rPh sb="13" eb="14">
      <t>ト</t>
    </rPh>
    <rPh sb="14" eb="16">
      <t>ホジョ</t>
    </rPh>
    <phoneticPr fontId="2"/>
  </si>
  <si>
    <t>介護基盤緊急整備事業都補助</t>
    <rPh sb="0" eb="2">
      <t>カイゴ</t>
    </rPh>
    <rPh sb="2" eb="4">
      <t>キバン</t>
    </rPh>
    <rPh sb="4" eb="6">
      <t>キンキュウ</t>
    </rPh>
    <rPh sb="6" eb="8">
      <t>セイビ</t>
    </rPh>
    <rPh sb="8" eb="10">
      <t>ジギョウ</t>
    </rPh>
    <rPh sb="10" eb="11">
      <t>ト</t>
    </rPh>
    <rPh sb="11" eb="13">
      <t>ホジョ</t>
    </rPh>
    <phoneticPr fontId="2"/>
  </si>
  <si>
    <t>障がい者福祉サービス利用者負担軽減都補助</t>
    <rPh sb="0" eb="1">
      <t>ショウ</t>
    </rPh>
    <rPh sb="3" eb="4">
      <t>シャ</t>
    </rPh>
    <rPh sb="4" eb="6">
      <t>フクシ</t>
    </rPh>
    <rPh sb="10" eb="13">
      <t>リヨウシャ</t>
    </rPh>
    <rPh sb="13" eb="15">
      <t>フタン</t>
    </rPh>
    <rPh sb="15" eb="17">
      <t>ケイゲン</t>
    </rPh>
    <rPh sb="17" eb="18">
      <t>ト</t>
    </rPh>
    <rPh sb="18" eb="20">
      <t>ホジョ</t>
    </rPh>
    <phoneticPr fontId="2"/>
  </si>
  <si>
    <t>施設開設準備費都補助</t>
    <rPh sb="0" eb="2">
      <t>シセツ</t>
    </rPh>
    <rPh sb="2" eb="4">
      <t>カイセツ</t>
    </rPh>
    <rPh sb="4" eb="6">
      <t>ジュンビ</t>
    </rPh>
    <rPh sb="6" eb="7">
      <t>ヒ</t>
    </rPh>
    <rPh sb="7" eb="8">
      <t>ト</t>
    </rPh>
    <rPh sb="8" eb="10">
      <t>ホジョ</t>
    </rPh>
    <phoneticPr fontId="2"/>
  </si>
  <si>
    <t>子ども家庭支援包括都補助</t>
    <rPh sb="0" eb="1">
      <t>コ</t>
    </rPh>
    <rPh sb="3" eb="5">
      <t>カテイ</t>
    </rPh>
    <rPh sb="5" eb="7">
      <t>シエン</t>
    </rPh>
    <rPh sb="7" eb="9">
      <t>ホウカツ</t>
    </rPh>
    <rPh sb="9" eb="10">
      <t>ト</t>
    </rPh>
    <rPh sb="10" eb="12">
      <t>ホジョ</t>
    </rPh>
    <phoneticPr fontId="2"/>
  </si>
  <si>
    <t>都補助金</t>
    <rPh sb="0" eb="1">
      <t>ト</t>
    </rPh>
    <rPh sb="1" eb="4">
      <t>ホジョキン</t>
    </rPh>
    <phoneticPr fontId="2"/>
  </si>
  <si>
    <t>福祉のまちづくり都委託</t>
    <rPh sb="0" eb="2">
      <t>フクシ</t>
    </rPh>
    <rPh sb="8" eb="9">
      <t>ト</t>
    </rPh>
    <rPh sb="9" eb="11">
      <t>イタク</t>
    </rPh>
    <phoneticPr fontId="2"/>
  </si>
  <si>
    <t>心身障害者相談員都委託</t>
    <rPh sb="0" eb="5">
      <t>シンシンショウガイシャ</t>
    </rPh>
    <rPh sb="5" eb="8">
      <t>ソウダンイン</t>
    </rPh>
    <rPh sb="8" eb="9">
      <t>ト</t>
    </rPh>
    <rPh sb="9" eb="11">
      <t>イタク</t>
    </rPh>
    <phoneticPr fontId="2"/>
  </si>
  <si>
    <t>重度心身障害者手当て事務</t>
    <rPh sb="0" eb="2">
      <t>ジュウド</t>
    </rPh>
    <rPh sb="2" eb="4">
      <t>シンシン</t>
    </rPh>
    <rPh sb="4" eb="7">
      <t>ショウガイシャ</t>
    </rPh>
    <rPh sb="7" eb="9">
      <t>テア</t>
    </rPh>
    <rPh sb="10" eb="12">
      <t>ジム</t>
    </rPh>
    <phoneticPr fontId="2"/>
  </si>
  <si>
    <t>心身障害者扶養共済事務</t>
    <rPh sb="0" eb="2">
      <t>シンシン</t>
    </rPh>
    <rPh sb="2" eb="5">
      <t>ショウガイシャ</t>
    </rPh>
    <rPh sb="5" eb="7">
      <t>フヨウ</t>
    </rPh>
    <rPh sb="7" eb="9">
      <t>キョウサイ</t>
    </rPh>
    <rPh sb="9" eb="11">
      <t>ジム</t>
    </rPh>
    <phoneticPr fontId="2"/>
  </si>
  <si>
    <t>心身障害者扶養年金事務</t>
    <rPh sb="0" eb="2">
      <t>シンシン</t>
    </rPh>
    <rPh sb="2" eb="5">
      <t>ショウガイシャ</t>
    </rPh>
    <rPh sb="5" eb="7">
      <t>フヨウ</t>
    </rPh>
    <rPh sb="7" eb="9">
      <t>ネンキン</t>
    </rPh>
    <rPh sb="9" eb="11">
      <t>ジム</t>
    </rPh>
    <phoneticPr fontId="2"/>
  </si>
  <si>
    <t>寄付金</t>
    <rPh sb="0" eb="3">
      <t>キフキン</t>
    </rPh>
    <phoneticPr fontId="2"/>
  </si>
  <si>
    <t>一般寄付金</t>
    <rPh sb="0" eb="2">
      <t>イッパン</t>
    </rPh>
    <rPh sb="2" eb="5">
      <t>キフキン</t>
    </rPh>
    <phoneticPr fontId="2"/>
  </si>
  <si>
    <t>土木寄付金</t>
    <rPh sb="0" eb="2">
      <t>ドボク</t>
    </rPh>
    <rPh sb="2" eb="5">
      <t>キフキン</t>
    </rPh>
    <phoneticPr fontId="2"/>
  </si>
  <si>
    <t>総務寄付金</t>
    <rPh sb="0" eb="2">
      <t>ソウム</t>
    </rPh>
    <rPh sb="2" eb="5">
      <t>キフキン</t>
    </rPh>
    <phoneticPr fontId="2"/>
  </si>
  <si>
    <t>がんばれ小金井</t>
    <rPh sb="4" eb="7">
      <t>コガネイ</t>
    </rPh>
    <phoneticPr fontId="2"/>
  </si>
  <si>
    <t>民生寄付金</t>
    <rPh sb="0" eb="2">
      <t>ミンセイ</t>
    </rPh>
    <rPh sb="2" eb="5">
      <t>キフキン</t>
    </rPh>
    <phoneticPr fontId="2"/>
  </si>
  <si>
    <t>公立保育園</t>
    <rPh sb="0" eb="2">
      <t>コウリツ</t>
    </rPh>
    <rPh sb="2" eb="5">
      <t>ホイクエン</t>
    </rPh>
    <phoneticPr fontId="2"/>
  </si>
  <si>
    <t>地域福祉事業</t>
    <rPh sb="0" eb="2">
      <t>チイキ</t>
    </rPh>
    <rPh sb="2" eb="4">
      <t>フクシ</t>
    </rPh>
    <rPh sb="4" eb="6">
      <t>ジギョウ</t>
    </rPh>
    <phoneticPr fontId="2"/>
  </si>
  <si>
    <t>繰入金</t>
    <rPh sb="0" eb="2">
      <t>クリイレ</t>
    </rPh>
    <rPh sb="2" eb="3">
      <t>キン</t>
    </rPh>
    <phoneticPr fontId="2"/>
  </si>
  <si>
    <t>基金繰入</t>
    <rPh sb="0" eb="2">
      <t>キキン</t>
    </rPh>
    <rPh sb="2" eb="4">
      <t>クリイレ</t>
    </rPh>
    <phoneticPr fontId="2"/>
  </si>
  <si>
    <t>職員退職金基金</t>
    <rPh sb="0" eb="2">
      <t>ショクイン</t>
    </rPh>
    <rPh sb="2" eb="5">
      <t>タイショクキン</t>
    </rPh>
    <rPh sb="5" eb="7">
      <t>キキン</t>
    </rPh>
    <phoneticPr fontId="2"/>
  </si>
  <si>
    <t>都市再開発整備基金</t>
    <rPh sb="0" eb="2">
      <t>トシ</t>
    </rPh>
    <rPh sb="2" eb="5">
      <t>サイカイハツ</t>
    </rPh>
    <rPh sb="5" eb="7">
      <t>セイビ</t>
    </rPh>
    <rPh sb="7" eb="9">
      <t>キキン</t>
    </rPh>
    <phoneticPr fontId="2"/>
  </si>
  <si>
    <t>みどりと公園整備基金</t>
    <rPh sb="4" eb="6">
      <t>コウエン</t>
    </rPh>
    <rPh sb="6" eb="8">
      <t>セイビ</t>
    </rPh>
    <rPh sb="8" eb="10">
      <t>キキン</t>
    </rPh>
    <phoneticPr fontId="2"/>
  </si>
  <si>
    <t>市営住宅整備基金</t>
    <rPh sb="0" eb="2">
      <t>シエイ</t>
    </rPh>
    <rPh sb="2" eb="4">
      <t>ジュウタク</t>
    </rPh>
    <rPh sb="4" eb="6">
      <t>セイビ</t>
    </rPh>
    <rPh sb="6" eb="8">
      <t>キキン</t>
    </rPh>
    <phoneticPr fontId="2"/>
  </si>
  <si>
    <t>教育施設整備基金</t>
    <rPh sb="0" eb="2">
      <t>キョウイク</t>
    </rPh>
    <rPh sb="2" eb="4">
      <t>シセツ</t>
    </rPh>
    <rPh sb="4" eb="6">
      <t>セイビ</t>
    </rPh>
    <rPh sb="6" eb="8">
      <t>キキン</t>
    </rPh>
    <phoneticPr fontId="2"/>
  </si>
  <si>
    <t>児童福祉</t>
    <rPh sb="0" eb="2">
      <t>ジドウ</t>
    </rPh>
    <rPh sb="2" eb="4">
      <t>フクシ</t>
    </rPh>
    <phoneticPr fontId="2"/>
  </si>
  <si>
    <t>8-4-1</t>
  </si>
  <si>
    <t>都市計画総務費</t>
    <rPh sb="0" eb="2">
      <t>トシ</t>
    </rPh>
    <rPh sb="2" eb="4">
      <t>ケイカク</t>
    </rPh>
    <rPh sb="4" eb="7">
      <t>ソウムヒ</t>
    </rPh>
    <phoneticPr fontId="2"/>
  </si>
  <si>
    <t>都市計画審議会</t>
    <rPh sb="0" eb="2">
      <t>トシ</t>
    </rPh>
    <rPh sb="2" eb="4">
      <t>ケイカク</t>
    </rPh>
    <rPh sb="4" eb="7">
      <t>シンギカイ</t>
    </rPh>
    <phoneticPr fontId="2"/>
  </si>
  <si>
    <t>建築事務費</t>
    <rPh sb="0" eb="2">
      <t>ケンチク</t>
    </rPh>
    <rPh sb="2" eb="5">
      <t>ジムヒ</t>
    </rPh>
    <phoneticPr fontId="2"/>
  </si>
  <si>
    <t>市街地再開発</t>
    <rPh sb="0" eb="3">
      <t>シガイチ</t>
    </rPh>
    <rPh sb="3" eb="6">
      <t>サイカイハツ</t>
    </rPh>
    <phoneticPr fontId="2"/>
  </si>
  <si>
    <t>木造住宅耐震助成</t>
    <rPh sb="0" eb="2">
      <t>モクゾウ</t>
    </rPh>
    <rPh sb="2" eb="4">
      <t>ジュウタク</t>
    </rPh>
    <rPh sb="4" eb="6">
      <t>タイシン</t>
    </rPh>
    <rPh sb="6" eb="8">
      <t>ジョセイ</t>
    </rPh>
    <phoneticPr fontId="2"/>
  </si>
  <si>
    <t>まちづくり推進事業</t>
    <rPh sb="5" eb="7">
      <t>スイシン</t>
    </rPh>
    <rPh sb="7" eb="9">
      <t>ジギョウ</t>
    </rPh>
    <phoneticPr fontId="2"/>
  </si>
  <si>
    <t>8-4-2</t>
  </si>
  <si>
    <t>土地区画整理事業費</t>
    <rPh sb="0" eb="2">
      <t>トチ</t>
    </rPh>
    <rPh sb="2" eb="4">
      <t>クカク</t>
    </rPh>
    <rPh sb="4" eb="6">
      <t>セイリ</t>
    </rPh>
    <rPh sb="6" eb="9">
      <t>ジギョウヒ</t>
    </rPh>
    <phoneticPr fontId="2"/>
  </si>
  <si>
    <t>東小金井駅北口区画整理事業委託</t>
    <rPh sb="0" eb="5">
      <t>ヒガシコガネイエキ</t>
    </rPh>
    <rPh sb="5" eb="7">
      <t>キタグチ</t>
    </rPh>
    <rPh sb="7" eb="9">
      <t>クカク</t>
    </rPh>
    <rPh sb="9" eb="11">
      <t>セイリ</t>
    </rPh>
    <rPh sb="11" eb="13">
      <t>ジギョウ</t>
    </rPh>
    <rPh sb="13" eb="15">
      <t>イタク</t>
    </rPh>
    <phoneticPr fontId="2"/>
  </si>
  <si>
    <t>上記事業用地取得費減歩軽減</t>
    <rPh sb="0" eb="2">
      <t>ジョウキ</t>
    </rPh>
    <rPh sb="2" eb="4">
      <t>ジギョウ</t>
    </rPh>
    <rPh sb="4" eb="6">
      <t>ヨウチ</t>
    </rPh>
    <rPh sb="6" eb="8">
      <t>シュトク</t>
    </rPh>
    <rPh sb="8" eb="9">
      <t>ヒ</t>
    </rPh>
    <rPh sb="9" eb="10">
      <t>ゲン</t>
    </rPh>
    <rPh sb="10" eb="11">
      <t>ブ</t>
    </rPh>
    <rPh sb="11" eb="13">
      <t>ケイゲン</t>
    </rPh>
    <phoneticPr fontId="2"/>
  </si>
  <si>
    <t>8-4-3</t>
  </si>
  <si>
    <t>街路事業費</t>
    <rPh sb="0" eb="2">
      <t>ガイロ</t>
    </rPh>
    <rPh sb="2" eb="5">
      <t>ジギョウヒ</t>
    </rPh>
    <phoneticPr fontId="2"/>
  </si>
  <si>
    <t>都市計画３・４・１２</t>
    <rPh sb="0" eb="2">
      <t>トシ</t>
    </rPh>
    <rPh sb="2" eb="4">
      <t>ケイカク</t>
    </rPh>
    <phoneticPr fontId="2"/>
  </si>
  <si>
    <t>都市計画３・４・８</t>
    <rPh sb="0" eb="2">
      <t>トシ</t>
    </rPh>
    <rPh sb="2" eb="4">
      <t>ケイカク</t>
    </rPh>
    <phoneticPr fontId="2"/>
  </si>
  <si>
    <t>収用関係資料作成委託</t>
    <rPh sb="0" eb="2">
      <t>シュウヨウ</t>
    </rPh>
    <rPh sb="2" eb="4">
      <t>カンケイ</t>
    </rPh>
    <rPh sb="4" eb="6">
      <t>シリョウ</t>
    </rPh>
    <rPh sb="6" eb="8">
      <t>サクセイ</t>
    </rPh>
    <rPh sb="8" eb="10">
      <t>イタク</t>
    </rPh>
    <phoneticPr fontId="2"/>
  </si>
  <si>
    <t>8-4-4</t>
  </si>
  <si>
    <t>公共下水道費</t>
    <rPh sb="0" eb="2">
      <t>コウキョウ</t>
    </rPh>
    <rPh sb="2" eb="5">
      <t>ゲスイドウ</t>
    </rPh>
    <rPh sb="5" eb="6">
      <t>ヒ</t>
    </rPh>
    <phoneticPr fontId="2"/>
  </si>
  <si>
    <t>8-4-5</t>
  </si>
  <si>
    <t>公園緑地費</t>
    <rPh sb="0" eb="2">
      <t>コウエン</t>
    </rPh>
    <rPh sb="2" eb="4">
      <t>リョクチ</t>
    </rPh>
    <rPh sb="4" eb="5">
      <t>ヒ</t>
    </rPh>
    <phoneticPr fontId="2"/>
  </si>
  <si>
    <t>緑地保全対策審議会</t>
    <rPh sb="0" eb="2">
      <t>リョクチ</t>
    </rPh>
    <rPh sb="2" eb="4">
      <t>ホゼン</t>
    </rPh>
    <rPh sb="4" eb="6">
      <t>タイサク</t>
    </rPh>
    <rPh sb="6" eb="9">
      <t>シンギカイ</t>
    </rPh>
    <phoneticPr fontId="2"/>
  </si>
  <si>
    <t>緑地等維持管理</t>
    <rPh sb="0" eb="3">
      <t>リョクチトウ</t>
    </rPh>
    <rPh sb="3" eb="5">
      <t>イジ</t>
    </rPh>
    <rPh sb="5" eb="7">
      <t>カンリ</t>
    </rPh>
    <phoneticPr fontId="2"/>
  </si>
  <si>
    <t>児童遊園子ども広場維持管理</t>
    <rPh sb="0" eb="2">
      <t>ジドウ</t>
    </rPh>
    <rPh sb="2" eb="4">
      <t>ユウエン</t>
    </rPh>
    <rPh sb="4" eb="5">
      <t>コ</t>
    </rPh>
    <rPh sb="7" eb="9">
      <t>ヒロバ</t>
    </rPh>
    <rPh sb="9" eb="11">
      <t>イジ</t>
    </rPh>
    <rPh sb="11" eb="13">
      <t>カンリ</t>
    </rPh>
    <phoneticPr fontId="2"/>
  </si>
  <si>
    <t>同整備</t>
    <rPh sb="0" eb="1">
      <t>ドウ</t>
    </rPh>
    <rPh sb="1" eb="3">
      <t>セイビ</t>
    </rPh>
    <phoneticPr fontId="2"/>
  </si>
  <si>
    <t>美術の森維持管理</t>
    <rPh sb="0" eb="2">
      <t>ビジュツ</t>
    </rPh>
    <rPh sb="3" eb="4">
      <t>モリ</t>
    </rPh>
    <rPh sb="4" eb="6">
      <t>イジ</t>
    </rPh>
    <rPh sb="6" eb="8">
      <t>カンリ</t>
    </rPh>
    <phoneticPr fontId="2"/>
  </si>
  <si>
    <t>8-4-6</t>
  </si>
  <si>
    <t>8-4-7</t>
  </si>
  <si>
    <t>鉄道線増立体化整備基金</t>
    <rPh sb="0" eb="3">
      <t>テツドウセン</t>
    </rPh>
    <rPh sb="3" eb="4">
      <t>ゾウ</t>
    </rPh>
    <rPh sb="4" eb="7">
      <t>リッタイカ</t>
    </rPh>
    <rPh sb="7" eb="9">
      <t>セイビ</t>
    </rPh>
    <rPh sb="9" eb="11">
      <t>キキン</t>
    </rPh>
    <phoneticPr fontId="2"/>
  </si>
  <si>
    <t>8-4-8</t>
  </si>
  <si>
    <t>みどりと公園基金</t>
    <rPh sb="4" eb="6">
      <t>コウエン</t>
    </rPh>
    <rPh sb="6" eb="8">
      <t>キキン</t>
    </rPh>
    <phoneticPr fontId="2"/>
  </si>
  <si>
    <t>8-5-0</t>
    <phoneticPr fontId="2"/>
  </si>
  <si>
    <t>住宅費</t>
    <rPh sb="0" eb="3">
      <t>ジュウタクヒ</t>
    </rPh>
    <phoneticPr fontId="2"/>
  </si>
  <si>
    <t>8-5-1</t>
  </si>
  <si>
    <t>8-5-2</t>
  </si>
  <si>
    <t>住宅管理</t>
    <rPh sb="0" eb="2">
      <t>ジュウタク</t>
    </rPh>
    <rPh sb="2" eb="4">
      <t>カンリ</t>
    </rPh>
    <phoneticPr fontId="2"/>
  </si>
  <si>
    <t>市営住宅整備基金</t>
    <rPh sb="0" eb="2">
      <t>シエイ</t>
    </rPh>
    <rPh sb="2" eb="4">
      <t>ジュウタク</t>
    </rPh>
    <rPh sb="4" eb="6">
      <t>セイビ</t>
    </rPh>
    <rPh sb="6" eb="8">
      <t>キキン</t>
    </rPh>
    <phoneticPr fontId="2"/>
  </si>
  <si>
    <t>9-0-0</t>
    <phoneticPr fontId="2"/>
  </si>
  <si>
    <t>消防費</t>
    <rPh sb="0" eb="2">
      <t>ショウボウ</t>
    </rPh>
    <rPh sb="2" eb="3">
      <t>ヒ</t>
    </rPh>
    <phoneticPr fontId="2"/>
  </si>
  <si>
    <t>9-1-0</t>
    <phoneticPr fontId="2"/>
  </si>
  <si>
    <t>9-1-1</t>
  </si>
  <si>
    <t>9-1-2</t>
  </si>
  <si>
    <t>9-1-3</t>
  </si>
  <si>
    <t>常設消防費</t>
    <rPh sb="0" eb="2">
      <t>ジョウセツ</t>
    </rPh>
    <rPh sb="2" eb="4">
      <t>ショウボウ</t>
    </rPh>
    <rPh sb="4" eb="5">
      <t>ヒ</t>
    </rPh>
    <phoneticPr fontId="2"/>
  </si>
  <si>
    <t>都への委託</t>
    <rPh sb="0" eb="1">
      <t>ト</t>
    </rPh>
    <rPh sb="3" eb="5">
      <t>イタク</t>
    </rPh>
    <phoneticPr fontId="2"/>
  </si>
  <si>
    <t>非常設消防費</t>
    <rPh sb="0" eb="1">
      <t>ヒ</t>
    </rPh>
    <rPh sb="1" eb="3">
      <t>ジョウセツ</t>
    </rPh>
    <rPh sb="3" eb="5">
      <t>ショウボウ</t>
    </rPh>
    <rPh sb="5" eb="6">
      <t>ヒ</t>
    </rPh>
    <phoneticPr fontId="2"/>
  </si>
  <si>
    <t>災害対策費</t>
    <rPh sb="0" eb="2">
      <t>サイガイ</t>
    </rPh>
    <rPh sb="2" eb="5">
      <t>タイサクヒ</t>
    </rPh>
    <phoneticPr fontId="2"/>
  </si>
  <si>
    <t>消耗品</t>
    <rPh sb="0" eb="2">
      <t>ショウモウ</t>
    </rPh>
    <rPh sb="2" eb="3">
      <t>ヒン</t>
    </rPh>
    <phoneticPr fontId="2"/>
  </si>
  <si>
    <t>委託</t>
    <rPh sb="0" eb="2">
      <t>イタク</t>
    </rPh>
    <phoneticPr fontId="2"/>
  </si>
  <si>
    <t>備品</t>
    <rPh sb="0" eb="2">
      <t>ビヒン</t>
    </rPh>
    <phoneticPr fontId="2"/>
  </si>
  <si>
    <t>自主防災組織補助</t>
    <rPh sb="0" eb="2">
      <t>ジシュ</t>
    </rPh>
    <rPh sb="2" eb="4">
      <t>ボウサイ</t>
    </rPh>
    <rPh sb="4" eb="6">
      <t>ソシキ</t>
    </rPh>
    <rPh sb="6" eb="8">
      <t>ホジョ</t>
    </rPh>
    <phoneticPr fontId="2"/>
  </si>
  <si>
    <t>耐震貯水槽設置負担金</t>
    <rPh sb="0" eb="2">
      <t>タイシン</t>
    </rPh>
    <rPh sb="2" eb="5">
      <t>チョスイソウ</t>
    </rPh>
    <rPh sb="5" eb="7">
      <t>セッチ</t>
    </rPh>
    <rPh sb="7" eb="10">
      <t>フタンキン</t>
    </rPh>
    <phoneticPr fontId="2"/>
  </si>
  <si>
    <t>10-0-0</t>
    <phoneticPr fontId="2"/>
  </si>
  <si>
    <t>教育費</t>
    <rPh sb="0" eb="3">
      <t>キョウイクヒ</t>
    </rPh>
    <phoneticPr fontId="2"/>
  </si>
  <si>
    <t>10-1-0</t>
    <phoneticPr fontId="2"/>
  </si>
  <si>
    <t>教育総務費</t>
    <rPh sb="0" eb="2">
      <t>キョウイク</t>
    </rPh>
    <rPh sb="2" eb="5">
      <t>ソウムヒ</t>
    </rPh>
    <phoneticPr fontId="2"/>
  </si>
  <si>
    <t>10-1-1</t>
  </si>
  <si>
    <t>教育委員会費</t>
    <rPh sb="0" eb="2">
      <t>キョウイク</t>
    </rPh>
    <rPh sb="2" eb="4">
      <t>イイン</t>
    </rPh>
    <rPh sb="4" eb="5">
      <t>カイ</t>
    </rPh>
    <rPh sb="5" eb="6">
      <t>ヒ</t>
    </rPh>
    <phoneticPr fontId="2"/>
  </si>
  <si>
    <t>委員報酬</t>
    <rPh sb="0" eb="2">
      <t>イイン</t>
    </rPh>
    <rPh sb="2" eb="4">
      <t>ホウシュウ</t>
    </rPh>
    <phoneticPr fontId="2"/>
  </si>
  <si>
    <t>4人</t>
    <rPh sb="1" eb="2">
      <t>ニン</t>
    </rPh>
    <phoneticPr fontId="2"/>
  </si>
  <si>
    <t>10-1-2</t>
  </si>
  <si>
    <t>事務局費</t>
    <rPh sb="0" eb="3">
      <t>ジムキョク</t>
    </rPh>
    <rPh sb="3" eb="4">
      <t>ヒ</t>
    </rPh>
    <phoneticPr fontId="2"/>
  </si>
  <si>
    <t>一般職人件費</t>
    <rPh sb="0" eb="2">
      <t>イッパン</t>
    </rPh>
    <rPh sb="2" eb="3">
      <t>ショク</t>
    </rPh>
    <rPh sb="3" eb="6">
      <t>ジンケンヒ</t>
    </rPh>
    <phoneticPr fontId="2"/>
  </si>
  <si>
    <t>再任用</t>
    <rPh sb="0" eb="3">
      <t>サイニンヨウ</t>
    </rPh>
    <phoneticPr fontId="2"/>
  </si>
  <si>
    <t>私立幼稚園補助費</t>
    <rPh sb="0" eb="2">
      <t>シリツ</t>
    </rPh>
    <rPh sb="2" eb="5">
      <t>ヨウチエン</t>
    </rPh>
    <rPh sb="5" eb="7">
      <t>ホジョ</t>
    </rPh>
    <rPh sb="7" eb="8">
      <t>ヒ</t>
    </rPh>
    <phoneticPr fontId="2"/>
  </si>
  <si>
    <t>教育委員会事務局事務費</t>
    <rPh sb="0" eb="2">
      <t>キョウイク</t>
    </rPh>
    <rPh sb="2" eb="5">
      <t>イインカイ</t>
    </rPh>
    <rPh sb="5" eb="8">
      <t>ジムキョク</t>
    </rPh>
    <rPh sb="8" eb="11">
      <t>ジムヒ</t>
    </rPh>
    <phoneticPr fontId="2"/>
  </si>
  <si>
    <t>就学前健診の謝礼がほとんど</t>
    <rPh sb="0" eb="3">
      <t>シュウガクマエ</t>
    </rPh>
    <rPh sb="3" eb="5">
      <t>ケンシン</t>
    </rPh>
    <rPh sb="6" eb="8">
      <t>シャレイ</t>
    </rPh>
    <phoneticPr fontId="2"/>
  </si>
  <si>
    <t>10-1-3</t>
  </si>
  <si>
    <t>教育指導費</t>
    <rPh sb="0" eb="2">
      <t>キョウイク</t>
    </rPh>
    <rPh sb="2" eb="4">
      <t>シドウ</t>
    </rPh>
    <rPh sb="4" eb="5">
      <t>ヒ</t>
    </rPh>
    <phoneticPr fontId="2"/>
  </si>
  <si>
    <t>10-1-4</t>
  </si>
  <si>
    <t>教育施設整備基金</t>
    <rPh sb="0" eb="2">
      <t>キョウイク</t>
    </rPh>
    <rPh sb="2" eb="4">
      <t>シセツ</t>
    </rPh>
    <rPh sb="4" eb="6">
      <t>セイビ</t>
    </rPh>
    <rPh sb="6" eb="8">
      <t>キキン</t>
    </rPh>
    <phoneticPr fontId="2"/>
  </si>
  <si>
    <t>教育研究研修</t>
    <rPh sb="0" eb="2">
      <t>キョウイク</t>
    </rPh>
    <rPh sb="2" eb="4">
      <t>ケンキュウ</t>
    </rPh>
    <rPh sb="4" eb="6">
      <t>ケンシュウ</t>
    </rPh>
    <phoneticPr fontId="2"/>
  </si>
  <si>
    <t>教育研究指導</t>
    <rPh sb="0" eb="2">
      <t>キョウイク</t>
    </rPh>
    <rPh sb="2" eb="4">
      <t>ケンキュウ</t>
    </rPh>
    <rPh sb="4" eb="6">
      <t>シドウ</t>
    </rPh>
    <phoneticPr fontId="2"/>
  </si>
  <si>
    <t>海の移動教室</t>
    <rPh sb="0" eb="1">
      <t>ウミ</t>
    </rPh>
    <rPh sb="2" eb="4">
      <t>イドウ</t>
    </rPh>
    <rPh sb="4" eb="6">
      <t>キョウシツ</t>
    </rPh>
    <phoneticPr fontId="2"/>
  </si>
  <si>
    <t>山の移動教室</t>
    <rPh sb="0" eb="1">
      <t>ヤマ</t>
    </rPh>
    <rPh sb="2" eb="4">
      <t>イドウ</t>
    </rPh>
    <rPh sb="4" eb="6">
      <t>キョウシツ</t>
    </rPh>
    <phoneticPr fontId="2"/>
  </si>
  <si>
    <t>特別支援移動教室</t>
    <rPh sb="0" eb="2">
      <t>トクベツ</t>
    </rPh>
    <rPh sb="2" eb="4">
      <t>シエン</t>
    </rPh>
    <rPh sb="4" eb="6">
      <t>イドウ</t>
    </rPh>
    <rPh sb="6" eb="8">
      <t>キョウシツ</t>
    </rPh>
    <phoneticPr fontId="2"/>
  </si>
  <si>
    <t>林間学校</t>
    <rPh sb="0" eb="2">
      <t>リンカン</t>
    </rPh>
    <rPh sb="2" eb="4">
      <t>ガッコウ</t>
    </rPh>
    <phoneticPr fontId="2"/>
  </si>
  <si>
    <t>修学旅行</t>
    <rPh sb="0" eb="2">
      <t>シュウガク</t>
    </rPh>
    <rPh sb="2" eb="4">
      <t>リョコウ</t>
    </rPh>
    <phoneticPr fontId="2"/>
  </si>
  <si>
    <t>中学部活</t>
    <rPh sb="0" eb="2">
      <t>チュウガク</t>
    </rPh>
    <rPh sb="2" eb="4">
      <t>ブカツ</t>
    </rPh>
    <phoneticPr fontId="2"/>
  </si>
  <si>
    <t>語学指導</t>
    <rPh sb="0" eb="2">
      <t>ゴガク</t>
    </rPh>
    <rPh sb="2" eb="4">
      <t>シドウ</t>
    </rPh>
    <phoneticPr fontId="2"/>
  </si>
  <si>
    <t>副読本</t>
    <rPh sb="0" eb="3">
      <t>フクドクホン</t>
    </rPh>
    <phoneticPr fontId="2"/>
  </si>
  <si>
    <t>コンピューター教育指導</t>
    <rPh sb="7" eb="9">
      <t>キョウイク</t>
    </rPh>
    <rPh sb="9" eb="11">
      <t>シドウ</t>
    </rPh>
    <phoneticPr fontId="2"/>
  </si>
  <si>
    <t>音楽鑑賞教室</t>
    <rPh sb="0" eb="2">
      <t>オンガク</t>
    </rPh>
    <rPh sb="2" eb="4">
      <t>カンショウ</t>
    </rPh>
    <rPh sb="4" eb="6">
      <t>キョウシツ</t>
    </rPh>
    <phoneticPr fontId="2"/>
  </si>
  <si>
    <t>特色ある教育活動推進事業</t>
    <rPh sb="0" eb="2">
      <t>トクショク</t>
    </rPh>
    <rPh sb="4" eb="6">
      <t>キョウイク</t>
    </rPh>
    <rPh sb="6" eb="8">
      <t>カツドウ</t>
    </rPh>
    <rPh sb="8" eb="10">
      <t>スイシン</t>
    </rPh>
    <rPh sb="10" eb="12">
      <t>ジギョウ</t>
    </rPh>
    <phoneticPr fontId="2"/>
  </si>
  <si>
    <t>臨時職員</t>
    <rPh sb="0" eb="2">
      <t>リンジ</t>
    </rPh>
    <rPh sb="2" eb="4">
      <t>ショクイン</t>
    </rPh>
    <phoneticPr fontId="2"/>
  </si>
  <si>
    <t>学校図書充実委託</t>
    <rPh sb="0" eb="2">
      <t>ガッコウ</t>
    </rPh>
    <rPh sb="2" eb="4">
      <t>トショ</t>
    </rPh>
    <rPh sb="4" eb="6">
      <t>ジュウジツ</t>
    </rPh>
    <rPh sb="6" eb="8">
      <t>イタク</t>
    </rPh>
    <phoneticPr fontId="2"/>
  </si>
  <si>
    <t>指導室関連教育施設</t>
    <rPh sb="0" eb="3">
      <t>シドウシツ</t>
    </rPh>
    <rPh sb="3" eb="5">
      <t>カンレン</t>
    </rPh>
    <rPh sb="5" eb="7">
      <t>キョウイク</t>
    </rPh>
    <rPh sb="7" eb="9">
      <t>シセツ</t>
    </rPh>
    <phoneticPr fontId="2"/>
  </si>
  <si>
    <t>特別支援学級教育</t>
    <rPh sb="0" eb="2">
      <t>トクベツ</t>
    </rPh>
    <rPh sb="2" eb="4">
      <t>シエン</t>
    </rPh>
    <rPh sb="4" eb="6">
      <t>ガッキュウ</t>
    </rPh>
    <rPh sb="6" eb="8">
      <t>キョウイク</t>
    </rPh>
    <phoneticPr fontId="2"/>
  </si>
  <si>
    <t>10-2-1</t>
  </si>
  <si>
    <t>小学校費</t>
    <rPh sb="0" eb="3">
      <t>ショウガッコウ</t>
    </rPh>
    <rPh sb="3" eb="4">
      <t>ヒ</t>
    </rPh>
    <phoneticPr fontId="2"/>
  </si>
  <si>
    <t>10-2-2</t>
  </si>
  <si>
    <t>10-2-3</t>
  </si>
  <si>
    <t>10-2-4</t>
  </si>
  <si>
    <t>学校管理費</t>
    <rPh sb="0" eb="2">
      <t>ガッコウ</t>
    </rPh>
    <rPh sb="2" eb="5">
      <t>カンリヒ</t>
    </rPh>
    <phoneticPr fontId="2"/>
  </si>
  <si>
    <t>人件費</t>
    <rPh sb="0" eb="3">
      <t>ジンケンヒ</t>
    </rPh>
    <phoneticPr fontId="2"/>
  </si>
  <si>
    <t>特別支援学級</t>
    <rPh sb="0" eb="2">
      <t>トクベツ</t>
    </rPh>
    <rPh sb="2" eb="4">
      <t>シエン</t>
    </rPh>
    <rPh sb="4" eb="6">
      <t>ガッキュウ</t>
    </rPh>
    <phoneticPr fontId="2"/>
  </si>
  <si>
    <t>教育振興費</t>
    <rPh sb="0" eb="2">
      <t>キョウイク</t>
    </rPh>
    <rPh sb="2" eb="4">
      <t>シンコウ</t>
    </rPh>
    <rPh sb="4" eb="5">
      <t>ヒ</t>
    </rPh>
    <phoneticPr fontId="2"/>
  </si>
  <si>
    <t>学校保健給食費</t>
    <rPh sb="0" eb="2">
      <t>ガッコウ</t>
    </rPh>
    <rPh sb="2" eb="4">
      <t>ホケン</t>
    </rPh>
    <rPh sb="4" eb="7">
      <t>キュウショクヒ</t>
    </rPh>
    <phoneticPr fontId="2"/>
  </si>
  <si>
    <t>保健衛生</t>
    <rPh sb="0" eb="2">
      <t>ホケン</t>
    </rPh>
    <rPh sb="2" eb="4">
      <t>エイセイ</t>
    </rPh>
    <phoneticPr fontId="2"/>
  </si>
  <si>
    <t>教職員健康管理</t>
    <rPh sb="0" eb="3">
      <t>キョウショクイン</t>
    </rPh>
    <rPh sb="3" eb="5">
      <t>ケンコウ</t>
    </rPh>
    <rPh sb="5" eb="7">
      <t>カンリ</t>
    </rPh>
    <phoneticPr fontId="2"/>
  </si>
  <si>
    <t>給食</t>
    <rPh sb="0" eb="2">
      <t>キュウショク</t>
    </rPh>
    <phoneticPr fontId="2"/>
  </si>
  <si>
    <t>就学援助</t>
    <rPh sb="0" eb="2">
      <t>シュウガク</t>
    </rPh>
    <rPh sb="2" eb="4">
      <t>エンジョ</t>
    </rPh>
    <phoneticPr fontId="2"/>
  </si>
  <si>
    <t>10-2-0</t>
    <phoneticPr fontId="2"/>
  </si>
  <si>
    <t>学校建設費</t>
    <rPh sb="0" eb="2">
      <t>ガッコウ</t>
    </rPh>
    <rPh sb="2" eb="5">
      <t>ケンセツヒ</t>
    </rPh>
    <phoneticPr fontId="2"/>
  </si>
  <si>
    <t>維持管理</t>
    <rPh sb="0" eb="2">
      <t>イジ</t>
    </rPh>
    <rPh sb="2" eb="4">
      <t>カンリ</t>
    </rPh>
    <phoneticPr fontId="2"/>
  </si>
  <si>
    <t>10-3-0</t>
    <phoneticPr fontId="2"/>
  </si>
  <si>
    <t>中学校費</t>
    <rPh sb="0" eb="3">
      <t>チュウガッコウ</t>
    </rPh>
    <rPh sb="3" eb="4">
      <t>ヒ</t>
    </rPh>
    <phoneticPr fontId="2"/>
  </si>
  <si>
    <t>10-3-1</t>
  </si>
  <si>
    <t>10-3-2</t>
  </si>
  <si>
    <t>10-3-3</t>
  </si>
  <si>
    <t>10-3-4</t>
  </si>
  <si>
    <t>教職健康</t>
    <rPh sb="0" eb="2">
      <t>キョウショク</t>
    </rPh>
    <rPh sb="2" eb="4">
      <t>ケンコウ</t>
    </rPh>
    <phoneticPr fontId="2"/>
  </si>
  <si>
    <t>10-4-0</t>
    <phoneticPr fontId="2"/>
  </si>
  <si>
    <t>社会教育</t>
    <rPh sb="0" eb="2">
      <t>シャカイ</t>
    </rPh>
    <rPh sb="2" eb="4">
      <t>キョウイク</t>
    </rPh>
    <phoneticPr fontId="2"/>
  </si>
  <si>
    <t>10-4-1</t>
  </si>
  <si>
    <t>社会教育総務</t>
    <rPh sb="0" eb="2">
      <t>シャカイ</t>
    </rPh>
    <rPh sb="2" eb="4">
      <t>キョウイク</t>
    </rPh>
    <rPh sb="4" eb="6">
      <t>ソウム</t>
    </rPh>
    <phoneticPr fontId="2"/>
  </si>
  <si>
    <t>社会教育委員</t>
    <rPh sb="0" eb="2">
      <t>シャカイ</t>
    </rPh>
    <rPh sb="2" eb="4">
      <t>キョウイク</t>
    </rPh>
    <rPh sb="4" eb="6">
      <t>イイン</t>
    </rPh>
    <phoneticPr fontId="2"/>
  </si>
  <si>
    <t>社会教育活動経費</t>
    <rPh sb="0" eb="2">
      <t>シャカイ</t>
    </rPh>
    <rPh sb="2" eb="4">
      <t>キョウイク</t>
    </rPh>
    <rPh sb="4" eb="6">
      <t>カツドウ</t>
    </rPh>
    <rPh sb="6" eb="8">
      <t>ケイヒ</t>
    </rPh>
    <phoneticPr fontId="2"/>
  </si>
  <si>
    <t>成人の日</t>
    <rPh sb="0" eb="2">
      <t>セイジン</t>
    </rPh>
    <rPh sb="3" eb="4">
      <t>ヒ</t>
    </rPh>
    <phoneticPr fontId="2"/>
  </si>
  <si>
    <t>放課後子どもプラン</t>
    <rPh sb="0" eb="3">
      <t>ホウカゴ</t>
    </rPh>
    <rPh sb="3" eb="4">
      <t>コ</t>
    </rPh>
    <phoneticPr fontId="2"/>
  </si>
  <si>
    <t>10-4-2</t>
  </si>
  <si>
    <t>公民館</t>
    <rPh sb="0" eb="3">
      <t>コウミンカン</t>
    </rPh>
    <phoneticPr fontId="2"/>
  </si>
  <si>
    <t>少年教育</t>
    <rPh sb="0" eb="2">
      <t>ショウネン</t>
    </rPh>
    <rPh sb="2" eb="4">
      <t>キョウイク</t>
    </rPh>
    <phoneticPr fontId="2"/>
  </si>
  <si>
    <t>青年教育</t>
    <rPh sb="0" eb="2">
      <t>セイネン</t>
    </rPh>
    <rPh sb="2" eb="4">
      <t>キョウイク</t>
    </rPh>
    <phoneticPr fontId="2"/>
  </si>
  <si>
    <t>成人教育</t>
    <rPh sb="0" eb="2">
      <t>セイジン</t>
    </rPh>
    <rPh sb="2" eb="4">
      <t>キョウイク</t>
    </rPh>
    <phoneticPr fontId="2"/>
  </si>
  <si>
    <t>視聴覚ライブラリー</t>
    <rPh sb="0" eb="3">
      <t>シチョウカク</t>
    </rPh>
    <phoneticPr fontId="2"/>
  </si>
  <si>
    <t>ITサポート</t>
    <phoneticPr fontId="2"/>
  </si>
  <si>
    <t>貫井北町地域センター建築</t>
    <rPh sb="0" eb="4">
      <t>ヌクイキタマチ</t>
    </rPh>
    <rPh sb="4" eb="6">
      <t>チイキ</t>
    </rPh>
    <rPh sb="10" eb="12">
      <t>ケンチク</t>
    </rPh>
    <phoneticPr fontId="2"/>
  </si>
  <si>
    <t>基本設計</t>
    <rPh sb="0" eb="2">
      <t>キホン</t>
    </rPh>
    <rPh sb="2" eb="4">
      <t>セッケイ</t>
    </rPh>
    <phoneticPr fontId="2"/>
  </si>
  <si>
    <t>10-4-3</t>
  </si>
  <si>
    <t>図書館</t>
    <rPh sb="0" eb="3">
      <t>トショカン</t>
    </rPh>
    <phoneticPr fontId="2"/>
  </si>
  <si>
    <t>消耗品</t>
    <rPh sb="0" eb="2">
      <t>ショウモウ</t>
    </rPh>
    <rPh sb="2" eb="3">
      <t>ヒン</t>
    </rPh>
    <phoneticPr fontId="2"/>
  </si>
  <si>
    <t>共同利用図書館システム借上げ料</t>
    <rPh sb="0" eb="2">
      <t>キョウドウ</t>
    </rPh>
    <rPh sb="2" eb="4">
      <t>リヨウ</t>
    </rPh>
    <rPh sb="4" eb="7">
      <t>トショカン</t>
    </rPh>
    <rPh sb="11" eb="13">
      <t>カリア</t>
    </rPh>
    <rPh sb="14" eb="15">
      <t>リョウ</t>
    </rPh>
    <phoneticPr fontId="2"/>
  </si>
  <si>
    <t>図書購入</t>
    <rPh sb="0" eb="2">
      <t>トショ</t>
    </rPh>
    <rPh sb="2" eb="4">
      <t>コウニュウ</t>
    </rPh>
    <phoneticPr fontId="2"/>
  </si>
  <si>
    <t>水光熱費</t>
    <rPh sb="0" eb="1">
      <t>スイ</t>
    </rPh>
    <rPh sb="1" eb="4">
      <t>コウネツヒ</t>
    </rPh>
    <phoneticPr fontId="2"/>
  </si>
  <si>
    <t>電気と水道</t>
    <rPh sb="0" eb="2">
      <t>デンキ</t>
    </rPh>
    <rPh sb="3" eb="5">
      <t>スイドウ</t>
    </rPh>
    <phoneticPr fontId="2"/>
  </si>
  <si>
    <t>委託</t>
    <rPh sb="0" eb="2">
      <t>イタク</t>
    </rPh>
    <phoneticPr fontId="2"/>
  </si>
  <si>
    <t>建物管理など</t>
    <rPh sb="0" eb="2">
      <t>タテモノ</t>
    </rPh>
    <rPh sb="2" eb="4">
      <t>カンリ</t>
    </rPh>
    <phoneticPr fontId="2"/>
  </si>
  <si>
    <t>移動図書館</t>
    <rPh sb="0" eb="2">
      <t>イドウ</t>
    </rPh>
    <rPh sb="2" eb="5">
      <t>トショカン</t>
    </rPh>
    <phoneticPr fontId="2"/>
  </si>
  <si>
    <t>10-4-4</t>
  </si>
  <si>
    <t>文化財保護</t>
    <rPh sb="0" eb="3">
      <t>ブンカザイ</t>
    </rPh>
    <rPh sb="3" eb="5">
      <t>ホゴ</t>
    </rPh>
    <phoneticPr fontId="2"/>
  </si>
  <si>
    <t>文化財センター維持管理</t>
    <rPh sb="0" eb="3">
      <t>ブンカザイ</t>
    </rPh>
    <rPh sb="7" eb="9">
      <t>イジ</t>
    </rPh>
    <rPh sb="9" eb="11">
      <t>カンリ</t>
    </rPh>
    <phoneticPr fontId="2"/>
  </si>
  <si>
    <t>さくら大復活祭</t>
    <rPh sb="3" eb="4">
      <t>ダイ</t>
    </rPh>
    <rPh sb="4" eb="7">
      <t>フッカツサイ</t>
    </rPh>
    <phoneticPr fontId="2"/>
  </si>
  <si>
    <t>10-4-5</t>
  </si>
  <si>
    <t>少年自然の家</t>
    <rPh sb="0" eb="2">
      <t>ショウネン</t>
    </rPh>
    <rPh sb="2" eb="4">
      <t>シゼン</t>
    </rPh>
    <rPh sb="5" eb="6">
      <t>イエ</t>
    </rPh>
    <phoneticPr fontId="2"/>
  </si>
  <si>
    <t>指定管理</t>
    <rPh sb="0" eb="2">
      <t>シテイ</t>
    </rPh>
    <rPh sb="2" eb="4">
      <t>カンリ</t>
    </rPh>
    <phoneticPr fontId="2"/>
  </si>
  <si>
    <t>外壁改修</t>
    <rPh sb="0" eb="2">
      <t>ガイヘキ</t>
    </rPh>
    <rPh sb="2" eb="4">
      <t>カイシュウ</t>
    </rPh>
    <phoneticPr fontId="2"/>
  </si>
  <si>
    <t>10-5-0</t>
    <phoneticPr fontId="2"/>
  </si>
  <si>
    <t>保健体育費</t>
    <rPh sb="0" eb="2">
      <t>ホケン</t>
    </rPh>
    <rPh sb="2" eb="4">
      <t>タイイク</t>
    </rPh>
    <rPh sb="4" eb="5">
      <t>ヒ</t>
    </rPh>
    <phoneticPr fontId="2"/>
  </si>
  <si>
    <t>10-5-1</t>
  </si>
  <si>
    <t>10-5-2</t>
  </si>
  <si>
    <t>保健体育総務費</t>
    <rPh sb="0" eb="2">
      <t>ホケン</t>
    </rPh>
    <rPh sb="2" eb="4">
      <t>タイイク</t>
    </rPh>
    <rPh sb="4" eb="7">
      <t>ソウムヒ</t>
    </rPh>
    <phoneticPr fontId="2"/>
  </si>
  <si>
    <t>25人</t>
    <rPh sb="2" eb="3">
      <t>ニン</t>
    </rPh>
    <phoneticPr fontId="2"/>
  </si>
  <si>
    <t>スポーツ開放・学校開放</t>
    <rPh sb="4" eb="6">
      <t>カイホウ</t>
    </rPh>
    <rPh sb="7" eb="9">
      <t>ガッコウ</t>
    </rPh>
    <rPh sb="9" eb="11">
      <t>カイホウ</t>
    </rPh>
    <phoneticPr fontId="2"/>
  </si>
  <si>
    <t>市民体育祭</t>
    <rPh sb="0" eb="2">
      <t>シミン</t>
    </rPh>
    <rPh sb="2" eb="5">
      <t>タイイクサイ</t>
    </rPh>
    <phoneticPr fontId="2"/>
  </si>
  <si>
    <t>小金井体育協会補助</t>
    <rPh sb="0" eb="3">
      <t>コガネイ</t>
    </rPh>
    <rPh sb="3" eb="5">
      <t>タイイク</t>
    </rPh>
    <rPh sb="5" eb="7">
      <t>キョウカイ</t>
    </rPh>
    <rPh sb="7" eb="9">
      <t>ホジョ</t>
    </rPh>
    <phoneticPr fontId="2"/>
  </si>
  <si>
    <t>黄金井倶楽部補助</t>
    <rPh sb="0" eb="3">
      <t>コガネイ</t>
    </rPh>
    <rPh sb="3" eb="6">
      <t>クラブ</t>
    </rPh>
    <rPh sb="6" eb="8">
      <t>ホジョ</t>
    </rPh>
    <phoneticPr fontId="2"/>
  </si>
  <si>
    <t>テニスコート</t>
    <phoneticPr fontId="2"/>
  </si>
  <si>
    <t>公債費</t>
    <rPh sb="0" eb="3">
      <t>コウサイヒ</t>
    </rPh>
    <phoneticPr fontId="2"/>
  </si>
  <si>
    <t>元金</t>
    <rPh sb="0" eb="2">
      <t>ガンキン</t>
    </rPh>
    <phoneticPr fontId="2"/>
  </si>
  <si>
    <t>利子</t>
    <rPh sb="0" eb="2">
      <t>リシ</t>
    </rPh>
    <phoneticPr fontId="2"/>
  </si>
  <si>
    <t>11-0-0</t>
    <phoneticPr fontId="2"/>
  </si>
  <si>
    <t>12-0-0</t>
    <phoneticPr fontId="2"/>
  </si>
  <si>
    <t>諸支出金</t>
    <rPh sb="0" eb="1">
      <t>ショ</t>
    </rPh>
    <rPh sb="1" eb="4">
      <t>シシュツキン</t>
    </rPh>
    <phoneticPr fontId="2"/>
  </si>
  <si>
    <t>土地開発公社支出金</t>
    <rPh sb="0" eb="2">
      <t>トチ</t>
    </rPh>
    <rPh sb="2" eb="4">
      <t>カイハツ</t>
    </rPh>
    <rPh sb="4" eb="6">
      <t>コウシャ</t>
    </rPh>
    <rPh sb="6" eb="9">
      <t>シシュツキン</t>
    </rPh>
    <phoneticPr fontId="2"/>
  </si>
  <si>
    <t>特別会計</t>
    <rPh sb="0" eb="2">
      <t>トクベツ</t>
    </rPh>
    <rPh sb="2" eb="4">
      <t>カイケイ</t>
    </rPh>
    <phoneticPr fontId="2"/>
  </si>
  <si>
    <t>国民健康保険特別会計</t>
    <rPh sb="0" eb="2">
      <t>コクミン</t>
    </rPh>
    <rPh sb="2" eb="4">
      <t>ケンコウ</t>
    </rPh>
    <rPh sb="4" eb="6">
      <t>ホケン</t>
    </rPh>
    <rPh sb="6" eb="8">
      <t>トクベツ</t>
    </rPh>
    <rPh sb="8" eb="10">
      <t>カイケイ</t>
    </rPh>
    <phoneticPr fontId="2"/>
  </si>
  <si>
    <t>市税</t>
    <rPh sb="0" eb="2">
      <t>シゼイ</t>
    </rPh>
    <phoneticPr fontId="2"/>
  </si>
  <si>
    <t>市民税</t>
    <rPh sb="0" eb="3">
      <t>シミンゼイ</t>
    </rPh>
    <phoneticPr fontId="2"/>
  </si>
  <si>
    <t>1-1-1</t>
  </si>
  <si>
    <t>個人市民税</t>
    <rPh sb="0" eb="2">
      <t>コジン</t>
    </rPh>
    <rPh sb="2" eb="5">
      <t>シミンゼイ</t>
    </rPh>
    <phoneticPr fontId="2"/>
  </si>
  <si>
    <t>1-1-2</t>
  </si>
  <si>
    <t>法人市民税</t>
    <rPh sb="0" eb="2">
      <t>ホウジン</t>
    </rPh>
    <rPh sb="2" eb="5">
      <t>シミンゼイ</t>
    </rPh>
    <phoneticPr fontId="2"/>
  </si>
  <si>
    <t>不納欠損</t>
    <rPh sb="0" eb="2">
      <t>フノウ</t>
    </rPh>
    <rPh sb="2" eb="4">
      <t>ケッソン</t>
    </rPh>
    <phoneticPr fontId="2"/>
  </si>
  <si>
    <t>固定資産税</t>
    <rPh sb="0" eb="2">
      <t>コテイ</t>
    </rPh>
    <rPh sb="2" eb="5">
      <t>シサンゼイ</t>
    </rPh>
    <phoneticPr fontId="2"/>
  </si>
  <si>
    <t>1-2-0</t>
    <phoneticPr fontId="2"/>
  </si>
  <si>
    <t>軽自動車税</t>
    <rPh sb="0" eb="4">
      <t>ケイジドウシャ</t>
    </rPh>
    <rPh sb="4" eb="5">
      <t>ゼイ</t>
    </rPh>
    <phoneticPr fontId="2"/>
  </si>
  <si>
    <t>市たばこ税</t>
    <rPh sb="0" eb="1">
      <t>シ</t>
    </rPh>
    <rPh sb="4" eb="5">
      <t>ゼイ</t>
    </rPh>
    <phoneticPr fontId="2"/>
  </si>
  <si>
    <t>都市計画税</t>
    <rPh sb="0" eb="2">
      <t>トシ</t>
    </rPh>
    <rPh sb="2" eb="4">
      <t>ケイカク</t>
    </rPh>
    <rPh sb="4" eb="5">
      <t>ゼイ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</si>
  <si>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</si>
  <si>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</si>
  <si>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自動車取得交付金</t>
    <rPh sb="0" eb="3">
      <t>ジドウシャ</t>
    </rPh>
    <rPh sb="3" eb="5">
      <t>シュトク</t>
    </rPh>
    <rPh sb="5" eb="8">
      <t>コウフキン</t>
    </rPh>
    <phoneticPr fontId="2"/>
  </si>
  <si>
    <t>地方特例交付金</t>
    <rPh sb="0" eb="2">
      <t>チホウ</t>
    </rPh>
    <rPh sb="2" eb="4">
      <t>トクレイ</t>
    </rPh>
    <rPh sb="4" eb="7">
      <t>コウフキン</t>
    </rPh>
    <phoneticPr fontId="2"/>
  </si>
  <si>
    <t>地方交付税</t>
    <rPh sb="0" eb="2">
      <t>チホウ</t>
    </rPh>
    <rPh sb="2" eb="5">
      <t>コウフゼイ</t>
    </rPh>
    <phoneticPr fontId="2"/>
  </si>
  <si>
    <t>特別交付税</t>
    <rPh sb="0" eb="2">
      <t>トクベツ</t>
    </rPh>
    <rPh sb="2" eb="5">
      <t>コウフゼイ</t>
    </rPh>
    <phoneticPr fontId="2"/>
  </si>
  <si>
    <t>国民健康保険税</t>
    <rPh sb="0" eb="2">
      <t>コクミン</t>
    </rPh>
    <rPh sb="2" eb="4">
      <t>ケンコウ</t>
    </rPh>
    <rPh sb="4" eb="6">
      <t>ホケン</t>
    </rPh>
    <rPh sb="6" eb="7">
      <t>ゼイ</t>
    </rPh>
    <phoneticPr fontId="2"/>
  </si>
  <si>
    <t>1-1-3</t>
  </si>
  <si>
    <t>退職</t>
    <rPh sb="0" eb="2">
      <t>タイショク</t>
    </rPh>
    <phoneticPr fontId="2"/>
  </si>
  <si>
    <t>1-2-1</t>
  </si>
  <si>
    <t>1-2-2</t>
  </si>
  <si>
    <t>国庫支出金</t>
    <rPh sb="0" eb="2">
      <t>コッコ</t>
    </rPh>
    <rPh sb="2" eb="5">
      <t>シシュツキン</t>
    </rPh>
    <phoneticPr fontId="2"/>
  </si>
  <si>
    <t>後期高齢</t>
    <rPh sb="0" eb="2">
      <t>コウキ</t>
    </rPh>
    <rPh sb="2" eb="4">
      <t>コウレイ</t>
    </rPh>
    <phoneticPr fontId="2"/>
  </si>
  <si>
    <t>老人保健</t>
    <rPh sb="0" eb="2">
      <t>ロウジン</t>
    </rPh>
    <rPh sb="2" eb="4">
      <t>ホケン</t>
    </rPh>
    <phoneticPr fontId="2"/>
  </si>
  <si>
    <t>都支出金</t>
    <rPh sb="0" eb="1">
      <t>ト</t>
    </rPh>
    <rPh sb="1" eb="4">
      <t>シシュツキン</t>
    </rPh>
    <phoneticPr fontId="2"/>
  </si>
  <si>
    <t>財産収入</t>
    <rPh sb="0" eb="2">
      <t>ザイサン</t>
    </rPh>
    <rPh sb="2" eb="4">
      <t>シュウニュウ</t>
    </rPh>
    <phoneticPr fontId="2"/>
  </si>
  <si>
    <t>基金繰入金</t>
    <rPh sb="0" eb="2">
      <t>キキン</t>
    </rPh>
    <rPh sb="2" eb="4">
      <t>クリイレ</t>
    </rPh>
    <rPh sb="4" eb="5">
      <t>キン</t>
    </rPh>
    <phoneticPr fontId="2"/>
  </si>
  <si>
    <t>繰越金</t>
    <rPh sb="0" eb="2">
      <t>クリコシ</t>
    </rPh>
    <rPh sb="2" eb="3">
      <t>キン</t>
    </rPh>
    <phoneticPr fontId="2"/>
  </si>
  <si>
    <t>諸収入</t>
    <rPh sb="0" eb="1">
      <t>ショ</t>
    </rPh>
    <rPh sb="1" eb="3">
      <t>シュウニュウ</t>
    </rPh>
    <phoneticPr fontId="2"/>
  </si>
  <si>
    <t>歳入</t>
    <rPh sb="0" eb="2">
      <t>サイニュウ</t>
    </rPh>
    <phoneticPr fontId="2"/>
  </si>
  <si>
    <t>総額</t>
    <rPh sb="0" eb="2">
      <t>ソウガク</t>
    </rPh>
    <phoneticPr fontId="2"/>
  </si>
  <si>
    <t>調停額2803991。徴収率71.3%</t>
    <rPh sb="0" eb="2">
      <t>チョウテイ</t>
    </rPh>
    <rPh sb="2" eb="3">
      <t>ガク</t>
    </rPh>
    <rPh sb="11" eb="13">
      <t>チョウシュウ</t>
    </rPh>
    <rPh sb="13" eb="14">
      <t>リツ</t>
    </rPh>
    <phoneticPr fontId="2"/>
  </si>
  <si>
    <t>歳出</t>
    <rPh sb="0" eb="2">
      <t>サイシュツ</t>
    </rPh>
    <phoneticPr fontId="2"/>
  </si>
  <si>
    <t>出産一時金</t>
    <rPh sb="0" eb="2">
      <t>シュッサン</t>
    </rPh>
    <rPh sb="2" eb="5">
      <t>イチジキン</t>
    </rPh>
    <phoneticPr fontId="2"/>
  </si>
  <si>
    <t>葬祭費</t>
    <rPh sb="0" eb="2">
      <t>ソウサイ</t>
    </rPh>
    <rPh sb="2" eb="3">
      <t>ヒ</t>
    </rPh>
    <phoneticPr fontId="2"/>
  </si>
  <si>
    <t>下水道事業特別会計</t>
    <rPh sb="0" eb="3">
      <t>ゲスイドウ</t>
    </rPh>
    <rPh sb="3" eb="5">
      <t>ジギョウ</t>
    </rPh>
    <rPh sb="5" eb="7">
      <t>トクベツ</t>
    </rPh>
    <rPh sb="7" eb="9">
      <t>カイケイ</t>
    </rPh>
    <phoneticPr fontId="2"/>
  </si>
  <si>
    <t>使用料手数料</t>
    <rPh sb="0" eb="3">
      <t>シヨウリョウ</t>
    </rPh>
    <rPh sb="3" eb="5">
      <t>テスウ</t>
    </rPh>
    <rPh sb="5" eb="6">
      <t>リョウ</t>
    </rPh>
    <phoneticPr fontId="2"/>
  </si>
  <si>
    <t>手数料</t>
    <rPh sb="0" eb="2">
      <t>テスウ</t>
    </rPh>
    <rPh sb="2" eb="3">
      <t>リョウ</t>
    </rPh>
    <phoneticPr fontId="2"/>
  </si>
  <si>
    <t>雑入</t>
    <rPh sb="0" eb="1">
      <t>ザツ</t>
    </rPh>
    <rPh sb="1" eb="2">
      <t>ニュウ</t>
    </rPh>
    <phoneticPr fontId="2"/>
  </si>
  <si>
    <t>嘱託</t>
    <rPh sb="0" eb="2">
      <t>ショクタク</t>
    </rPh>
    <phoneticPr fontId="2"/>
  </si>
  <si>
    <t>流域下水道維持管理負担金</t>
    <rPh sb="0" eb="2">
      <t>リュウイキ</t>
    </rPh>
    <rPh sb="2" eb="5">
      <t>ゲスイドウ</t>
    </rPh>
    <rPh sb="5" eb="7">
      <t>イジ</t>
    </rPh>
    <rPh sb="7" eb="9">
      <t>カンリ</t>
    </rPh>
    <rPh sb="9" eb="12">
      <t>フタンキン</t>
    </rPh>
    <phoneticPr fontId="2"/>
  </si>
  <si>
    <t>雨水浸透枡助成</t>
    <rPh sb="0" eb="2">
      <t>ウスイ</t>
    </rPh>
    <rPh sb="2" eb="4">
      <t>シントウ</t>
    </rPh>
    <rPh sb="4" eb="5">
      <t>マス</t>
    </rPh>
    <rPh sb="5" eb="7">
      <t>ジョセイ</t>
    </rPh>
    <phoneticPr fontId="2"/>
  </si>
  <si>
    <t>公共下水道維持管理工事</t>
    <rPh sb="0" eb="2">
      <t>コウキョウ</t>
    </rPh>
    <rPh sb="2" eb="5">
      <t>ゲスイドウ</t>
    </rPh>
    <rPh sb="5" eb="7">
      <t>イジ</t>
    </rPh>
    <rPh sb="7" eb="9">
      <t>カンリ</t>
    </rPh>
    <rPh sb="9" eb="11">
      <t>コウジ</t>
    </rPh>
    <phoneticPr fontId="2"/>
  </si>
  <si>
    <t>東小金井駅北口区画整理下水道整備委託</t>
    <rPh sb="0" eb="5">
      <t>ヒガシコガネイエキ</t>
    </rPh>
    <rPh sb="5" eb="7">
      <t>キタグチ</t>
    </rPh>
    <rPh sb="7" eb="9">
      <t>クカク</t>
    </rPh>
    <rPh sb="9" eb="11">
      <t>セイリ</t>
    </rPh>
    <rPh sb="11" eb="14">
      <t>ゲスイドウ</t>
    </rPh>
    <rPh sb="14" eb="16">
      <t>セイビ</t>
    </rPh>
    <rPh sb="16" eb="18">
      <t>イタク</t>
    </rPh>
    <phoneticPr fontId="2"/>
  </si>
  <si>
    <t>公共下水道プラン作成</t>
    <rPh sb="0" eb="2">
      <t>コウキョウ</t>
    </rPh>
    <rPh sb="2" eb="5">
      <t>ゲスイドウ</t>
    </rPh>
    <rPh sb="8" eb="10">
      <t>サクセイ</t>
    </rPh>
    <phoneticPr fontId="2"/>
  </si>
  <si>
    <t>市道19号撤去・新設</t>
    <rPh sb="0" eb="2">
      <t>シドウ</t>
    </rPh>
    <rPh sb="4" eb="5">
      <t>ゴウ</t>
    </rPh>
    <rPh sb="5" eb="7">
      <t>テッキョ</t>
    </rPh>
    <rPh sb="8" eb="10">
      <t>シンセツ</t>
    </rPh>
    <phoneticPr fontId="2"/>
  </si>
  <si>
    <t>市道787号撤去新設</t>
    <rPh sb="0" eb="2">
      <t>シドウ</t>
    </rPh>
    <rPh sb="5" eb="6">
      <t>ゴウ</t>
    </rPh>
    <rPh sb="6" eb="8">
      <t>テッキョ</t>
    </rPh>
    <rPh sb="8" eb="10">
      <t>シンセツ</t>
    </rPh>
    <phoneticPr fontId="2"/>
  </si>
  <si>
    <t>多摩川流域下水道北多摩1号建設負担金</t>
    <rPh sb="0" eb="3">
      <t>タマガワ</t>
    </rPh>
    <rPh sb="3" eb="5">
      <t>リュウイキ</t>
    </rPh>
    <rPh sb="5" eb="8">
      <t>ゲスイドウ</t>
    </rPh>
    <rPh sb="8" eb="11">
      <t>キタタマ</t>
    </rPh>
    <rPh sb="12" eb="13">
      <t>ゴウ</t>
    </rPh>
    <rPh sb="13" eb="15">
      <t>ケンセツ</t>
    </rPh>
    <rPh sb="15" eb="18">
      <t>フタンキン</t>
    </rPh>
    <phoneticPr fontId="2"/>
  </si>
  <si>
    <t>荒川右岸東京流域建設負担金</t>
    <rPh sb="0" eb="2">
      <t>アラカワ</t>
    </rPh>
    <rPh sb="2" eb="4">
      <t>ウガン</t>
    </rPh>
    <rPh sb="4" eb="6">
      <t>トウキョウ</t>
    </rPh>
    <rPh sb="6" eb="8">
      <t>リュウイキ</t>
    </rPh>
    <rPh sb="8" eb="10">
      <t>ケンセツ</t>
    </rPh>
    <rPh sb="10" eb="13">
      <t>フタンキン</t>
    </rPh>
    <phoneticPr fontId="2"/>
  </si>
  <si>
    <t>分担金負担金</t>
    <rPh sb="0" eb="3">
      <t>ブンタンキン</t>
    </rPh>
    <rPh sb="3" eb="6">
      <t>フタンキン</t>
    </rPh>
    <phoneticPr fontId="2"/>
  </si>
  <si>
    <t>11-2-1</t>
  </si>
  <si>
    <t>民生費負担金</t>
    <rPh sb="0" eb="2">
      <t>ミンセイ</t>
    </rPh>
    <rPh sb="2" eb="3">
      <t>ヒ</t>
    </rPh>
    <rPh sb="3" eb="6">
      <t>フタンキン</t>
    </rPh>
    <phoneticPr fontId="2"/>
  </si>
  <si>
    <t>保育所運営費保護者負担金</t>
    <rPh sb="0" eb="2">
      <t>ホイク</t>
    </rPh>
    <rPh sb="2" eb="3">
      <t>ショ</t>
    </rPh>
    <rPh sb="3" eb="6">
      <t>ウンエイヒ</t>
    </rPh>
    <rPh sb="6" eb="9">
      <t>ホゴシャ</t>
    </rPh>
    <rPh sb="9" eb="12">
      <t>フタンキン</t>
    </rPh>
    <phoneticPr fontId="2"/>
  </si>
  <si>
    <t>助産施設負担金</t>
    <rPh sb="0" eb="2">
      <t>ジョサン</t>
    </rPh>
    <rPh sb="2" eb="4">
      <t>シセツ</t>
    </rPh>
    <rPh sb="4" eb="7">
      <t>フタンキン</t>
    </rPh>
    <phoneticPr fontId="2"/>
  </si>
  <si>
    <t>学童保育育成料</t>
    <rPh sb="0" eb="2">
      <t>ガクドウ</t>
    </rPh>
    <rPh sb="2" eb="4">
      <t>ホイク</t>
    </rPh>
    <rPh sb="4" eb="6">
      <t>イクセイ</t>
    </rPh>
    <rPh sb="6" eb="7">
      <t>リョウ</t>
    </rPh>
    <phoneticPr fontId="2"/>
  </si>
  <si>
    <t>高齢者住宅</t>
    <rPh sb="0" eb="3">
      <t>コウレイシャ</t>
    </rPh>
    <rPh sb="3" eb="5">
      <t>ジュウタク</t>
    </rPh>
    <phoneticPr fontId="2"/>
  </si>
  <si>
    <t>延長保育</t>
    <rPh sb="0" eb="2">
      <t>エンチョウ</t>
    </rPh>
    <rPh sb="2" eb="4">
      <t>ホイク</t>
    </rPh>
    <phoneticPr fontId="2"/>
  </si>
  <si>
    <t>一時保育</t>
    <rPh sb="0" eb="2">
      <t>イチジ</t>
    </rPh>
    <rPh sb="2" eb="4">
      <t>ホイク</t>
    </rPh>
    <phoneticPr fontId="2"/>
  </si>
  <si>
    <t>国庫負担金</t>
    <rPh sb="0" eb="2">
      <t>コッコ</t>
    </rPh>
    <rPh sb="2" eb="5">
      <t>フタンキン</t>
    </rPh>
    <phoneticPr fontId="2"/>
  </si>
  <si>
    <t>国庫補助金</t>
    <rPh sb="0" eb="2">
      <t>コッコ</t>
    </rPh>
    <rPh sb="2" eb="5">
      <t>ホジョキン</t>
    </rPh>
    <phoneticPr fontId="2"/>
  </si>
  <si>
    <t>国庫委託金</t>
    <rPh sb="0" eb="2">
      <t>コッコ</t>
    </rPh>
    <rPh sb="2" eb="4">
      <t>イタク</t>
    </rPh>
    <rPh sb="4" eb="5">
      <t>キン</t>
    </rPh>
    <phoneticPr fontId="2"/>
  </si>
  <si>
    <t>障がい者医療費</t>
    <rPh sb="0" eb="1">
      <t>ショウ</t>
    </rPh>
    <rPh sb="3" eb="4">
      <t>シャ</t>
    </rPh>
    <rPh sb="4" eb="7">
      <t>イリョウヒ</t>
    </rPh>
    <phoneticPr fontId="2"/>
  </si>
  <si>
    <t>児童措置費（母子家庭支援）</t>
    <rPh sb="0" eb="2">
      <t>ジドウ</t>
    </rPh>
    <rPh sb="2" eb="4">
      <t>ソチ</t>
    </rPh>
    <rPh sb="4" eb="5">
      <t>ヒ</t>
    </rPh>
    <rPh sb="6" eb="8">
      <t>ボシ</t>
    </rPh>
    <rPh sb="8" eb="10">
      <t>カテイ</t>
    </rPh>
    <rPh sb="10" eb="12">
      <t>シエン</t>
    </rPh>
    <phoneticPr fontId="2"/>
  </si>
  <si>
    <t>児童措置費（助産）</t>
    <rPh sb="0" eb="2">
      <t>ジドウ</t>
    </rPh>
    <rPh sb="2" eb="4">
      <t>ソチ</t>
    </rPh>
    <rPh sb="4" eb="5">
      <t>ヒ</t>
    </rPh>
    <rPh sb="6" eb="8">
      <t>ジョサン</t>
    </rPh>
    <phoneticPr fontId="2"/>
  </si>
  <si>
    <t>被用者児童手当</t>
    <rPh sb="0" eb="3">
      <t>ヒヨウシャ</t>
    </rPh>
    <rPh sb="3" eb="5">
      <t>ジドウ</t>
    </rPh>
    <rPh sb="5" eb="7">
      <t>テアテ</t>
    </rPh>
    <phoneticPr fontId="2"/>
  </si>
  <si>
    <t>非被用者児童手当</t>
    <rPh sb="0" eb="1">
      <t>ヒ</t>
    </rPh>
    <rPh sb="1" eb="4">
      <t>ヒヨウシャ</t>
    </rPh>
    <rPh sb="4" eb="6">
      <t>ジドウ</t>
    </rPh>
    <rPh sb="6" eb="8">
      <t>テアテ</t>
    </rPh>
    <phoneticPr fontId="2"/>
  </si>
  <si>
    <t>セーフティネット支援対策事業</t>
    <rPh sb="8" eb="10">
      <t>シエン</t>
    </rPh>
    <rPh sb="10" eb="12">
      <t>タイサク</t>
    </rPh>
    <rPh sb="12" eb="14">
      <t>ジギョウ</t>
    </rPh>
    <phoneticPr fontId="2"/>
  </si>
  <si>
    <t>障がい者短期入所都補助</t>
    <rPh sb="0" eb="1">
      <t>ショウ</t>
    </rPh>
    <rPh sb="3" eb="4">
      <t>シャ</t>
    </rPh>
    <rPh sb="4" eb="6">
      <t>タンキ</t>
    </rPh>
    <rPh sb="6" eb="8">
      <t>ニュウショ</t>
    </rPh>
    <rPh sb="8" eb="9">
      <t>ト</t>
    </rPh>
    <rPh sb="9" eb="11">
      <t>ホジョ</t>
    </rPh>
    <phoneticPr fontId="2"/>
  </si>
  <si>
    <t>児童福祉都</t>
    <rPh sb="0" eb="2">
      <t>ジドウ</t>
    </rPh>
    <rPh sb="2" eb="4">
      <t>フクシ</t>
    </rPh>
    <rPh sb="4" eb="5">
      <t>ト</t>
    </rPh>
    <phoneticPr fontId="2"/>
  </si>
  <si>
    <t>児童福祉国</t>
    <rPh sb="0" eb="2">
      <t>ジドウ</t>
    </rPh>
    <rPh sb="2" eb="4">
      <t>フクシ</t>
    </rPh>
    <rPh sb="4" eb="5">
      <t>クニ</t>
    </rPh>
    <phoneticPr fontId="2"/>
  </si>
  <si>
    <t>生活保護国</t>
    <rPh sb="0" eb="2">
      <t>セイカツ</t>
    </rPh>
    <rPh sb="2" eb="4">
      <t>ホゴ</t>
    </rPh>
    <rPh sb="4" eb="5">
      <t>クニ</t>
    </rPh>
    <phoneticPr fontId="2"/>
  </si>
  <si>
    <t>生活保護都</t>
    <rPh sb="0" eb="2">
      <t>セイカツ</t>
    </rPh>
    <rPh sb="2" eb="4">
      <t>ホゴ</t>
    </rPh>
    <rPh sb="4" eb="5">
      <t>ト</t>
    </rPh>
    <phoneticPr fontId="2"/>
  </si>
  <si>
    <t>障害者福祉</t>
    <rPh sb="0" eb="3">
      <t>ショウガイシャ</t>
    </rPh>
    <rPh sb="3" eb="5">
      <t>フクシ</t>
    </rPh>
    <phoneticPr fontId="2"/>
  </si>
  <si>
    <t>特別会計繰入</t>
    <rPh sb="0" eb="2">
      <t>トクベツ</t>
    </rPh>
    <rPh sb="2" eb="4">
      <t>カイケイ</t>
    </rPh>
    <rPh sb="4" eb="6">
      <t>クリイレ</t>
    </rPh>
    <phoneticPr fontId="2"/>
  </si>
  <si>
    <t>生活安定支援事業</t>
    <rPh sb="0" eb="2">
      <t>セイカツ</t>
    </rPh>
    <rPh sb="2" eb="4">
      <t>アンテイ</t>
    </rPh>
    <rPh sb="4" eb="6">
      <t>シエン</t>
    </rPh>
    <rPh sb="6" eb="8">
      <t>ジギョウ</t>
    </rPh>
    <phoneticPr fontId="2"/>
  </si>
  <si>
    <t>生活保護法外支援</t>
    <rPh sb="0" eb="2">
      <t>セイカツ</t>
    </rPh>
    <rPh sb="2" eb="4">
      <t>ホゴ</t>
    </rPh>
    <rPh sb="4" eb="6">
      <t>ホウガイ</t>
    </rPh>
    <rPh sb="6" eb="8">
      <t>シエン</t>
    </rPh>
    <phoneticPr fontId="2"/>
  </si>
  <si>
    <t>児童福祉施設設置届出事務</t>
    <rPh sb="0" eb="2">
      <t>ジドウ</t>
    </rPh>
    <rPh sb="2" eb="4">
      <t>フクシ</t>
    </rPh>
    <rPh sb="4" eb="6">
      <t>シセツ</t>
    </rPh>
    <rPh sb="6" eb="8">
      <t>セッチ</t>
    </rPh>
    <rPh sb="8" eb="10">
      <t>トドケデ</t>
    </rPh>
    <rPh sb="10" eb="12">
      <t>ジム</t>
    </rPh>
    <phoneticPr fontId="2"/>
  </si>
  <si>
    <t>待機児童解消支援</t>
    <rPh sb="0" eb="2">
      <t>タイキ</t>
    </rPh>
    <rPh sb="2" eb="4">
      <t>ジドウ</t>
    </rPh>
    <rPh sb="4" eb="6">
      <t>カイショウ</t>
    </rPh>
    <rPh sb="6" eb="8">
      <t>シエン</t>
    </rPh>
    <phoneticPr fontId="2"/>
  </si>
  <si>
    <t>認定保育所運営補助</t>
    <rPh sb="0" eb="2">
      <t>ニンテイ</t>
    </rPh>
    <rPh sb="2" eb="4">
      <t>ホイク</t>
    </rPh>
    <rPh sb="4" eb="5">
      <t>ジョ</t>
    </rPh>
    <rPh sb="5" eb="7">
      <t>ウンエイ</t>
    </rPh>
    <rPh sb="7" eb="9">
      <t>ホジョ</t>
    </rPh>
    <phoneticPr fontId="2"/>
  </si>
  <si>
    <t>乳幼児医療都補助</t>
    <rPh sb="0" eb="3">
      <t>ニュウヨウジ</t>
    </rPh>
    <rPh sb="3" eb="5">
      <t>イリョウ</t>
    </rPh>
    <rPh sb="5" eb="6">
      <t>ト</t>
    </rPh>
    <rPh sb="6" eb="8">
      <t>ホジョ</t>
    </rPh>
    <phoneticPr fontId="2"/>
  </si>
  <si>
    <t>ひとり親家庭医療費助成</t>
    <rPh sb="3" eb="4">
      <t>オヤ</t>
    </rPh>
    <rPh sb="4" eb="6">
      <t>カテイ</t>
    </rPh>
    <rPh sb="6" eb="9">
      <t>イリョウヒ</t>
    </rPh>
    <rPh sb="9" eb="11">
      <t>ジョセイ</t>
    </rPh>
    <phoneticPr fontId="2"/>
  </si>
  <si>
    <t>保育所運営費</t>
    <rPh sb="0" eb="2">
      <t>ホイク</t>
    </rPh>
    <rPh sb="2" eb="3">
      <t>ショ</t>
    </rPh>
    <rPh sb="3" eb="6">
      <t>ウンエイヒ</t>
    </rPh>
    <phoneticPr fontId="2"/>
  </si>
  <si>
    <t>児童育成手当</t>
    <rPh sb="0" eb="2">
      <t>ジドウ</t>
    </rPh>
    <rPh sb="2" eb="4">
      <t>イクセイ</t>
    </rPh>
    <rPh sb="4" eb="6">
      <t>テア</t>
    </rPh>
    <phoneticPr fontId="2"/>
  </si>
  <si>
    <t>後期高齢者医療基盤安定</t>
    <rPh sb="0" eb="2">
      <t>コウキ</t>
    </rPh>
    <rPh sb="2" eb="5">
      <t>コウレイシャ</t>
    </rPh>
    <rPh sb="5" eb="7">
      <t>イリョウ</t>
    </rPh>
    <rPh sb="7" eb="9">
      <t>キバン</t>
    </rPh>
    <rPh sb="9" eb="11">
      <t>アンテイ</t>
    </rPh>
    <phoneticPr fontId="2"/>
  </si>
  <si>
    <t>民生委員（児童委員及び協議会経費）</t>
    <rPh sb="0" eb="2">
      <t>ミンセイ</t>
    </rPh>
    <rPh sb="2" eb="4">
      <t>イイン</t>
    </rPh>
    <rPh sb="5" eb="7">
      <t>ジドウ</t>
    </rPh>
    <rPh sb="7" eb="9">
      <t>イイン</t>
    </rPh>
    <rPh sb="9" eb="10">
      <t>オヨ</t>
    </rPh>
    <rPh sb="11" eb="14">
      <t>キョウギカイ</t>
    </rPh>
    <rPh sb="14" eb="16">
      <t>ケイヒ</t>
    </rPh>
    <phoneticPr fontId="2"/>
  </si>
  <si>
    <t>国民年金事務委託</t>
    <rPh sb="0" eb="2">
      <t>コクミン</t>
    </rPh>
    <rPh sb="2" eb="4">
      <t>ネンキン</t>
    </rPh>
    <rPh sb="4" eb="6">
      <t>ジム</t>
    </rPh>
    <rPh sb="6" eb="8">
      <t>イタク</t>
    </rPh>
    <phoneticPr fontId="2"/>
  </si>
  <si>
    <t>子ども手当て準備（システム経費）</t>
    <rPh sb="0" eb="1">
      <t>コ</t>
    </rPh>
    <rPh sb="3" eb="5">
      <t>テア</t>
    </rPh>
    <rPh sb="6" eb="8">
      <t>ジュンビ</t>
    </rPh>
    <rPh sb="13" eb="15">
      <t>ケイヒ</t>
    </rPh>
    <phoneticPr fontId="2"/>
  </si>
  <si>
    <t>互助会</t>
    <rPh sb="0" eb="3">
      <t>ゴジョカイ</t>
    </rPh>
    <phoneticPr fontId="2"/>
  </si>
  <si>
    <t xml:space="preserve">12-1-0 </t>
    <phoneticPr fontId="2"/>
  </si>
  <si>
    <t>弁償金</t>
    <rPh sb="0" eb="3">
      <t>ベンショウキン</t>
    </rPh>
    <phoneticPr fontId="2"/>
  </si>
  <si>
    <t>衛生</t>
    <rPh sb="0" eb="2">
      <t>エイセイ</t>
    </rPh>
    <phoneticPr fontId="2"/>
  </si>
  <si>
    <t>庁舎</t>
    <rPh sb="0" eb="2">
      <t>チョウシャ</t>
    </rPh>
    <phoneticPr fontId="2"/>
  </si>
  <si>
    <t>土木</t>
    <rPh sb="0" eb="2">
      <t>ドボク</t>
    </rPh>
    <phoneticPr fontId="2"/>
  </si>
  <si>
    <t>受託水道事業負担金</t>
    <rPh sb="0" eb="2">
      <t>ジュタク</t>
    </rPh>
    <rPh sb="2" eb="4">
      <t>スイドウ</t>
    </rPh>
    <rPh sb="4" eb="6">
      <t>ジギョウ</t>
    </rPh>
    <rPh sb="6" eb="9">
      <t>フタンキン</t>
    </rPh>
    <phoneticPr fontId="2"/>
  </si>
  <si>
    <t>うち退職引き当て</t>
    <rPh sb="2" eb="4">
      <t>タイショク</t>
    </rPh>
    <rPh sb="4" eb="5">
      <t>ヒ</t>
    </rPh>
    <rPh sb="6" eb="7">
      <t>ア</t>
    </rPh>
    <phoneticPr fontId="2"/>
  </si>
  <si>
    <t>庁舎管理負担</t>
    <rPh sb="0" eb="2">
      <t>チョウシャ</t>
    </rPh>
    <rPh sb="2" eb="4">
      <t>カンリ</t>
    </rPh>
    <rPh sb="4" eb="6">
      <t>フタン</t>
    </rPh>
    <phoneticPr fontId="2"/>
  </si>
  <si>
    <t>契約事務</t>
    <rPh sb="0" eb="2">
      <t>ケイヤク</t>
    </rPh>
    <rPh sb="2" eb="4">
      <t>ジム</t>
    </rPh>
    <phoneticPr fontId="2"/>
  </si>
  <si>
    <t>上部空間電力</t>
    <rPh sb="0" eb="2">
      <t>ジョウブ</t>
    </rPh>
    <rPh sb="2" eb="4">
      <t>クウカン</t>
    </rPh>
    <rPh sb="4" eb="6">
      <t>デンリョク</t>
    </rPh>
    <phoneticPr fontId="2"/>
  </si>
  <si>
    <t>遊歩道保険金</t>
    <rPh sb="0" eb="3">
      <t>ユウホドウ</t>
    </rPh>
    <rPh sb="3" eb="6">
      <t>ホケンキン</t>
    </rPh>
    <phoneticPr fontId="2"/>
  </si>
  <si>
    <t>CCB負担金</t>
    <rPh sb="3" eb="6">
      <t>フタンキン</t>
    </rPh>
    <phoneticPr fontId="2"/>
  </si>
  <si>
    <t>農業年金業務</t>
    <rPh sb="0" eb="2">
      <t>ノウギョウ</t>
    </rPh>
    <rPh sb="2" eb="4">
      <t>ネンキン</t>
    </rPh>
    <rPh sb="4" eb="6">
      <t>ギョウム</t>
    </rPh>
    <phoneticPr fontId="2"/>
  </si>
  <si>
    <t>図書館コピー</t>
    <rPh sb="0" eb="3">
      <t>トショカン</t>
    </rPh>
    <phoneticPr fontId="2"/>
  </si>
  <si>
    <t>公民館コピー</t>
    <rPh sb="0" eb="3">
      <t>コウミンカン</t>
    </rPh>
    <phoneticPr fontId="2"/>
  </si>
  <si>
    <t>体育水光熱</t>
    <rPh sb="0" eb="2">
      <t>タイイク</t>
    </rPh>
    <rPh sb="2" eb="3">
      <t>ミズ</t>
    </rPh>
    <rPh sb="3" eb="5">
      <t>コウネツ</t>
    </rPh>
    <phoneticPr fontId="2"/>
  </si>
  <si>
    <t>上水公園シャワー</t>
    <rPh sb="0" eb="2">
      <t>ジョウスイ</t>
    </rPh>
    <rPh sb="2" eb="4">
      <t>コウエン</t>
    </rPh>
    <phoneticPr fontId="2"/>
  </si>
  <si>
    <t>市債</t>
    <rPh sb="0" eb="2">
      <t>シサイ</t>
    </rPh>
    <phoneticPr fontId="2"/>
  </si>
  <si>
    <t>臨時財政対策債</t>
    <rPh sb="0" eb="2">
      <t>リンジ</t>
    </rPh>
    <rPh sb="2" eb="4">
      <t>ザイセイ</t>
    </rPh>
    <rPh sb="4" eb="6">
      <t>タイサク</t>
    </rPh>
    <rPh sb="6" eb="7">
      <t>サイ</t>
    </rPh>
    <phoneticPr fontId="2"/>
  </si>
  <si>
    <t>自動車保険共済</t>
    <rPh sb="0" eb="3">
      <t>ジドウシャ</t>
    </rPh>
    <rPh sb="3" eb="5">
      <t>ホケン</t>
    </rPh>
    <rPh sb="5" eb="7">
      <t>キョウサイ</t>
    </rPh>
    <phoneticPr fontId="2"/>
  </si>
  <si>
    <t>組合事務所水光熱</t>
    <rPh sb="0" eb="2">
      <t>クミアイ</t>
    </rPh>
    <rPh sb="2" eb="4">
      <t>ジム</t>
    </rPh>
    <rPh sb="4" eb="5">
      <t>ショ</t>
    </rPh>
    <rPh sb="5" eb="8">
      <t>スイコウネツ</t>
    </rPh>
    <phoneticPr fontId="2"/>
  </si>
  <si>
    <t>建物共済</t>
    <rPh sb="0" eb="2">
      <t>タテモノ</t>
    </rPh>
    <rPh sb="2" eb="4">
      <t>キョウサイ</t>
    </rPh>
    <phoneticPr fontId="2"/>
  </si>
  <si>
    <t>JR送電線</t>
    <rPh sb="2" eb="5">
      <t>ソウデンセン</t>
    </rPh>
    <phoneticPr fontId="2"/>
  </si>
  <si>
    <t>市長会共済還付</t>
    <rPh sb="0" eb="3">
      <t>シチョウカイ</t>
    </rPh>
    <rPh sb="3" eb="5">
      <t>キョウサイ</t>
    </rPh>
    <rPh sb="5" eb="7">
      <t>カンプ</t>
    </rPh>
    <phoneticPr fontId="2"/>
  </si>
  <si>
    <t>雇用保険個人負担</t>
    <rPh sb="0" eb="2">
      <t>コヨウ</t>
    </rPh>
    <rPh sb="2" eb="4">
      <t>ホケン</t>
    </rPh>
    <rPh sb="4" eb="6">
      <t>コジン</t>
    </rPh>
    <rPh sb="6" eb="8">
      <t>フタン</t>
    </rPh>
    <phoneticPr fontId="2"/>
  </si>
  <si>
    <t>印刷機使用料</t>
    <rPh sb="0" eb="3">
      <t>インサツキ</t>
    </rPh>
    <rPh sb="3" eb="6">
      <t>シヨウリョウ</t>
    </rPh>
    <phoneticPr fontId="2"/>
  </si>
  <si>
    <t>自治総合センターコミュニティ助成</t>
    <rPh sb="0" eb="2">
      <t>ジチ</t>
    </rPh>
    <rPh sb="2" eb="4">
      <t>ソウゴウ</t>
    </rPh>
    <rPh sb="14" eb="16">
      <t>ジョセイ</t>
    </rPh>
    <phoneticPr fontId="2"/>
  </si>
  <si>
    <t>市政資料室コピー</t>
    <rPh sb="0" eb="2">
      <t>シセイ</t>
    </rPh>
    <rPh sb="2" eb="5">
      <t>シリョウシツ</t>
    </rPh>
    <phoneticPr fontId="2"/>
  </si>
  <si>
    <t>私用電話</t>
    <rPh sb="0" eb="2">
      <t>シヨウ</t>
    </rPh>
    <rPh sb="2" eb="4">
      <t>デンワ</t>
    </rPh>
    <phoneticPr fontId="2"/>
  </si>
  <si>
    <t>公衆電話委託</t>
    <rPh sb="0" eb="2">
      <t>コウシュウ</t>
    </rPh>
    <rPh sb="2" eb="4">
      <t>デンワ</t>
    </rPh>
    <rPh sb="4" eb="6">
      <t>イタク</t>
    </rPh>
    <phoneticPr fontId="2"/>
  </si>
  <si>
    <t>東小金井マロン水光熱</t>
    <rPh sb="0" eb="1">
      <t>ヒガシ</t>
    </rPh>
    <rPh sb="1" eb="4">
      <t>コガネイ</t>
    </rPh>
    <rPh sb="7" eb="10">
      <t>スイコウネツ</t>
    </rPh>
    <phoneticPr fontId="2"/>
  </si>
  <si>
    <t>HP広告</t>
    <rPh sb="2" eb="4">
      <t>コウコク</t>
    </rPh>
    <phoneticPr fontId="2"/>
  </si>
  <si>
    <t>コンビニ交付</t>
    <rPh sb="4" eb="6">
      <t>コウフ</t>
    </rPh>
    <phoneticPr fontId="2"/>
  </si>
  <si>
    <t>公務～～～助成</t>
    <rPh sb="0" eb="2">
      <t>コウム</t>
    </rPh>
    <rPh sb="5" eb="7">
      <t>ジョセイ</t>
    </rPh>
    <phoneticPr fontId="2"/>
  </si>
  <si>
    <t>コミ有価物売り払い</t>
    <rPh sb="2" eb="5">
      <t>ユウカブツ</t>
    </rPh>
    <rPh sb="5" eb="6">
      <t>ウ</t>
    </rPh>
    <rPh sb="7" eb="8">
      <t>ハラ</t>
    </rPh>
    <phoneticPr fontId="2"/>
  </si>
  <si>
    <t>中間処理</t>
    <rPh sb="0" eb="2">
      <t>チュウカン</t>
    </rPh>
    <rPh sb="2" eb="4">
      <t>ショリ</t>
    </rPh>
    <phoneticPr fontId="2"/>
  </si>
  <si>
    <t>再資源化拠出金</t>
    <rPh sb="0" eb="4">
      <t>サイシゲンカ</t>
    </rPh>
    <rPh sb="4" eb="7">
      <t>キョシュツキン</t>
    </rPh>
    <phoneticPr fontId="2"/>
  </si>
  <si>
    <t>再資源化入札拠出金</t>
    <rPh sb="0" eb="4">
      <t>サイシゲンカ</t>
    </rPh>
    <rPh sb="4" eb="6">
      <t>ニュウサツ</t>
    </rPh>
    <rPh sb="6" eb="9">
      <t>キョシュツキン</t>
    </rPh>
    <phoneticPr fontId="2"/>
  </si>
  <si>
    <t>トラック</t>
    <phoneticPr fontId="2"/>
  </si>
  <si>
    <t>衛生費負担金</t>
    <rPh sb="0" eb="3">
      <t>エイセイヒ</t>
    </rPh>
    <rPh sb="3" eb="6">
      <t>フタンキン</t>
    </rPh>
    <phoneticPr fontId="2"/>
  </si>
  <si>
    <t>12-2-0</t>
    <phoneticPr fontId="2"/>
  </si>
  <si>
    <t>家庭用ごみ</t>
    <rPh sb="0" eb="3">
      <t>カテイヨウ</t>
    </rPh>
    <phoneticPr fontId="2"/>
  </si>
  <si>
    <t>事業系ごみ</t>
    <rPh sb="0" eb="2">
      <t>ジギョウ</t>
    </rPh>
    <rPh sb="2" eb="3">
      <t>ケイ</t>
    </rPh>
    <phoneticPr fontId="2"/>
  </si>
  <si>
    <t>粗大ごみ</t>
    <rPh sb="0" eb="2">
      <t>ソダイ</t>
    </rPh>
    <phoneticPr fontId="2"/>
  </si>
  <si>
    <t>屋外広告物</t>
    <rPh sb="0" eb="2">
      <t>オクガイ</t>
    </rPh>
    <rPh sb="2" eb="4">
      <t>コウコク</t>
    </rPh>
    <rPh sb="4" eb="5">
      <t>ブツ</t>
    </rPh>
    <phoneticPr fontId="2"/>
  </si>
  <si>
    <t>雑草除去</t>
    <rPh sb="0" eb="2">
      <t>ザッソウ</t>
    </rPh>
    <rPh sb="2" eb="4">
      <t>ジョキョ</t>
    </rPh>
    <phoneticPr fontId="2"/>
  </si>
  <si>
    <t>畜犬登録</t>
    <rPh sb="0" eb="1">
      <t>チク</t>
    </rPh>
    <rPh sb="1" eb="2">
      <t>ケン</t>
    </rPh>
    <rPh sb="2" eb="4">
      <t>トウロク</t>
    </rPh>
    <phoneticPr fontId="2"/>
  </si>
  <si>
    <t>医療保健政策包括</t>
    <rPh sb="0" eb="2">
      <t>イリョウ</t>
    </rPh>
    <rPh sb="2" eb="4">
      <t>ホケン</t>
    </rPh>
    <rPh sb="4" eb="6">
      <t>セイサク</t>
    </rPh>
    <rPh sb="6" eb="8">
      <t>ホウカツ</t>
    </rPh>
    <phoneticPr fontId="2"/>
  </si>
  <si>
    <t>地球温暖化対策</t>
    <rPh sb="0" eb="2">
      <t>チキュウ</t>
    </rPh>
    <rPh sb="2" eb="5">
      <t>オンダンカ</t>
    </rPh>
    <rPh sb="5" eb="7">
      <t>タイサク</t>
    </rPh>
    <phoneticPr fontId="2"/>
  </si>
  <si>
    <t>健康増進事業</t>
    <rPh sb="0" eb="2">
      <t>ケンコウ</t>
    </rPh>
    <rPh sb="2" eb="4">
      <t>ゾウシン</t>
    </rPh>
    <rPh sb="4" eb="6">
      <t>ジギョウ</t>
    </rPh>
    <phoneticPr fontId="2"/>
  </si>
  <si>
    <t>新型インフル</t>
    <rPh sb="0" eb="2">
      <t>シンガタ</t>
    </rPh>
    <phoneticPr fontId="2"/>
  </si>
  <si>
    <t>塵芥車</t>
    <rPh sb="0" eb="2">
      <t>ジンカイ</t>
    </rPh>
    <rPh sb="2" eb="3">
      <t>シャ</t>
    </rPh>
    <phoneticPr fontId="2"/>
  </si>
  <si>
    <t>土木費負担金</t>
    <rPh sb="0" eb="2">
      <t>ドボク</t>
    </rPh>
    <rPh sb="2" eb="3">
      <t>ヒ</t>
    </rPh>
    <rPh sb="3" eb="6">
      <t>フタンキン</t>
    </rPh>
    <phoneticPr fontId="2"/>
  </si>
  <si>
    <t>土木使用料</t>
    <rPh sb="0" eb="2">
      <t>ドボク</t>
    </rPh>
    <rPh sb="2" eb="5">
      <t>シヨウリョウ</t>
    </rPh>
    <phoneticPr fontId="2"/>
  </si>
  <si>
    <t>土木手数料</t>
    <rPh sb="0" eb="2">
      <t>ドボク</t>
    </rPh>
    <rPh sb="2" eb="4">
      <t>テスウ</t>
    </rPh>
    <rPh sb="4" eb="5">
      <t>リョウ</t>
    </rPh>
    <phoneticPr fontId="2"/>
  </si>
  <si>
    <t>市道証明</t>
    <rPh sb="0" eb="2">
      <t>シドウ</t>
    </rPh>
    <rPh sb="2" eb="4">
      <t>ショウメイ</t>
    </rPh>
    <phoneticPr fontId="2"/>
  </si>
  <si>
    <t>民間都市再生推進事業</t>
    <rPh sb="0" eb="2">
      <t>ミンカン</t>
    </rPh>
    <rPh sb="2" eb="4">
      <t>トシ</t>
    </rPh>
    <rPh sb="4" eb="6">
      <t>サイセイ</t>
    </rPh>
    <rPh sb="6" eb="8">
      <t>スイシン</t>
    </rPh>
    <rPh sb="8" eb="10">
      <t>ジギョウ</t>
    </rPh>
    <phoneticPr fontId="2"/>
  </si>
  <si>
    <t>再開発</t>
    <rPh sb="0" eb="3">
      <t>サイカイハツ</t>
    </rPh>
    <phoneticPr fontId="2"/>
  </si>
  <si>
    <t>地籍整備</t>
    <rPh sb="0" eb="2">
      <t>チセキ</t>
    </rPh>
    <rPh sb="2" eb="4">
      <t>セイビ</t>
    </rPh>
    <phoneticPr fontId="2"/>
  </si>
  <si>
    <t>中央線まちづくり側道</t>
    <rPh sb="0" eb="3">
      <t>チュウオウセン</t>
    </rPh>
    <rPh sb="8" eb="9">
      <t>ソク</t>
    </rPh>
    <rPh sb="9" eb="10">
      <t>ドウ</t>
    </rPh>
    <phoneticPr fontId="2"/>
  </si>
  <si>
    <t>３・４・１２号</t>
    <rPh sb="6" eb="7">
      <t>ゴウ</t>
    </rPh>
    <phoneticPr fontId="2"/>
  </si>
  <si>
    <t>都道１３４</t>
    <rPh sb="0" eb="2">
      <t>トドウ</t>
    </rPh>
    <phoneticPr fontId="2"/>
  </si>
  <si>
    <t>都道１３４・CCB</t>
    <rPh sb="0" eb="2">
      <t>トドウ</t>
    </rPh>
    <phoneticPr fontId="2"/>
  </si>
  <si>
    <t>農業委員会</t>
    <rPh sb="0" eb="2">
      <t>ノウギョウ</t>
    </rPh>
    <rPh sb="2" eb="5">
      <t>イインカイ</t>
    </rPh>
    <phoneticPr fontId="2"/>
  </si>
  <si>
    <t>都市農業経営パワーアップ</t>
    <rPh sb="0" eb="2">
      <t>トシ</t>
    </rPh>
    <rPh sb="2" eb="4">
      <t>ノウギョウ</t>
    </rPh>
    <rPh sb="4" eb="6">
      <t>ケイエイ</t>
    </rPh>
    <phoneticPr fontId="2"/>
  </si>
  <si>
    <t>中小企業勤労総合福祉推進事業</t>
    <rPh sb="0" eb="2">
      <t>チュウショウ</t>
    </rPh>
    <rPh sb="2" eb="4">
      <t>キギョウ</t>
    </rPh>
    <rPh sb="4" eb="6">
      <t>キンロウ</t>
    </rPh>
    <rPh sb="6" eb="8">
      <t>ソウゴウ</t>
    </rPh>
    <rPh sb="8" eb="10">
      <t>フクシ</t>
    </rPh>
    <rPh sb="10" eb="12">
      <t>スイシン</t>
    </rPh>
    <rPh sb="12" eb="14">
      <t>ジギョウ</t>
    </rPh>
    <phoneticPr fontId="2"/>
  </si>
  <si>
    <t>12-1-1</t>
  </si>
  <si>
    <t>総務使用料</t>
    <rPh sb="0" eb="2">
      <t>ソウム</t>
    </rPh>
    <rPh sb="2" eb="5">
      <t>シヨウリョウ</t>
    </rPh>
    <phoneticPr fontId="2"/>
  </si>
  <si>
    <t>12-1-2</t>
  </si>
  <si>
    <t>民生使用料</t>
    <rPh sb="0" eb="2">
      <t>ミンセイ</t>
    </rPh>
    <rPh sb="2" eb="5">
      <t>シヨウリョウ</t>
    </rPh>
    <phoneticPr fontId="2"/>
  </si>
  <si>
    <t>12-1-3</t>
  </si>
  <si>
    <t>衛生使用料</t>
    <rPh sb="0" eb="2">
      <t>エイセイ</t>
    </rPh>
    <rPh sb="2" eb="5">
      <t>シヨウリョウ</t>
    </rPh>
    <phoneticPr fontId="2"/>
  </si>
  <si>
    <t>12-1-4</t>
  </si>
  <si>
    <t>農業使用料</t>
    <rPh sb="0" eb="2">
      <t>ノウギョウ</t>
    </rPh>
    <rPh sb="2" eb="5">
      <t>シヨウリョウ</t>
    </rPh>
    <phoneticPr fontId="2"/>
  </si>
  <si>
    <t>12-1-5</t>
  </si>
  <si>
    <t>滄浪泉園</t>
    <rPh sb="0" eb="4">
      <t>ソウロウセンエン</t>
    </rPh>
    <phoneticPr fontId="2"/>
  </si>
  <si>
    <t>12-2-1</t>
  </si>
  <si>
    <t>総務手数料</t>
    <rPh sb="0" eb="2">
      <t>ソウム</t>
    </rPh>
    <rPh sb="2" eb="4">
      <t>テスウ</t>
    </rPh>
    <rPh sb="4" eb="5">
      <t>リョウ</t>
    </rPh>
    <phoneticPr fontId="2"/>
  </si>
  <si>
    <t>戸籍</t>
    <rPh sb="0" eb="2">
      <t>コセキ</t>
    </rPh>
    <phoneticPr fontId="2"/>
  </si>
  <si>
    <t>住民基本台帳</t>
    <rPh sb="0" eb="2">
      <t>ジュウミン</t>
    </rPh>
    <rPh sb="2" eb="4">
      <t>キホン</t>
    </rPh>
    <rPh sb="4" eb="6">
      <t>ダイチョウ</t>
    </rPh>
    <phoneticPr fontId="2"/>
  </si>
  <si>
    <t>諸証明</t>
    <rPh sb="0" eb="1">
      <t>ショ</t>
    </rPh>
    <rPh sb="1" eb="3">
      <t>ショウメイ</t>
    </rPh>
    <phoneticPr fontId="2"/>
  </si>
  <si>
    <t>税関係</t>
    <rPh sb="0" eb="2">
      <t>ゼイカン</t>
    </rPh>
    <rPh sb="2" eb="3">
      <t>ガカリ</t>
    </rPh>
    <phoneticPr fontId="2"/>
  </si>
  <si>
    <t>12-2-2</t>
  </si>
  <si>
    <t>衛生手数料</t>
    <rPh sb="0" eb="2">
      <t>エイセイ</t>
    </rPh>
    <rPh sb="2" eb="4">
      <t>テスウ</t>
    </rPh>
    <rPh sb="4" eb="5">
      <t>リョウ</t>
    </rPh>
    <phoneticPr fontId="2"/>
  </si>
  <si>
    <t>清掃手数料</t>
    <rPh sb="0" eb="2">
      <t>セイソウ</t>
    </rPh>
    <rPh sb="2" eb="4">
      <t>テスウ</t>
    </rPh>
    <rPh sb="4" eb="5">
      <t>リョウ</t>
    </rPh>
    <phoneticPr fontId="2"/>
  </si>
  <si>
    <t>12-2-3</t>
  </si>
  <si>
    <t>12-2-4</t>
  </si>
  <si>
    <t>教育手数料</t>
    <rPh sb="0" eb="2">
      <t>キョウイク</t>
    </rPh>
    <rPh sb="2" eb="4">
      <t>テスウ</t>
    </rPh>
    <rPh sb="4" eb="5">
      <t>リョウ</t>
    </rPh>
    <phoneticPr fontId="2"/>
  </si>
  <si>
    <t>社会福祉</t>
    <rPh sb="0" eb="2">
      <t>シャカイ</t>
    </rPh>
    <rPh sb="2" eb="4">
      <t>フクシ</t>
    </rPh>
    <phoneticPr fontId="2"/>
  </si>
  <si>
    <t>13-1‐1‐1</t>
    <phoneticPr fontId="2"/>
  </si>
  <si>
    <t>13-1‐1‐2</t>
  </si>
  <si>
    <t>13-1‐1‐3</t>
  </si>
  <si>
    <t>13-1‐1‐4</t>
  </si>
  <si>
    <t>13-1‐1‐5</t>
  </si>
  <si>
    <t>13-1‐1‐6</t>
  </si>
  <si>
    <t>13-1‐1‐7</t>
  </si>
  <si>
    <t>13-1‐1‐8</t>
  </si>
  <si>
    <t>13-1‐1‐9</t>
  </si>
  <si>
    <t>13-1‐1‐10</t>
  </si>
  <si>
    <t>13-2‐2</t>
  </si>
  <si>
    <t>歯科療養対策事業</t>
    <rPh sb="0" eb="2">
      <t>シカ</t>
    </rPh>
    <rPh sb="2" eb="4">
      <t>リョウヨウ</t>
    </rPh>
    <rPh sb="4" eb="6">
      <t>タイサク</t>
    </rPh>
    <rPh sb="6" eb="8">
      <t>ジギョウ</t>
    </rPh>
    <phoneticPr fontId="2"/>
  </si>
  <si>
    <t>13-2‐3</t>
  </si>
  <si>
    <t>13-2‐5</t>
  </si>
  <si>
    <t>13-2‐6</t>
  </si>
  <si>
    <t>地域活性化・経済危機対策</t>
    <rPh sb="0" eb="2">
      <t>チイキ</t>
    </rPh>
    <rPh sb="2" eb="5">
      <t>カッセイカ</t>
    </rPh>
    <rPh sb="6" eb="8">
      <t>ケイザイ</t>
    </rPh>
    <rPh sb="8" eb="10">
      <t>キキ</t>
    </rPh>
    <rPh sb="10" eb="12">
      <t>タイサク</t>
    </rPh>
    <phoneticPr fontId="2"/>
  </si>
  <si>
    <t>13-2‐7</t>
  </si>
  <si>
    <t>地域活性化きめこまやかな対策</t>
    <rPh sb="0" eb="2">
      <t>チイキ</t>
    </rPh>
    <rPh sb="2" eb="5">
      <t>カッセイカ</t>
    </rPh>
    <rPh sb="12" eb="14">
      <t>タイサク</t>
    </rPh>
    <phoneticPr fontId="2"/>
  </si>
  <si>
    <t>13-3‐1</t>
    <phoneticPr fontId="2"/>
  </si>
  <si>
    <t>13-3‐2</t>
  </si>
  <si>
    <t>13-3‐3</t>
  </si>
  <si>
    <t>14-2‐2</t>
  </si>
  <si>
    <t>14-2‐4</t>
  </si>
  <si>
    <t>14-2‐5</t>
  </si>
  <si>
    <t>14-2‐7</t>
  </si>
  <si>
    <t>14-2‐8</t>
  </si>
  <si>
    <t>消防</t>
    <rPh sb="0" eb="2">
      <t>ショウボウ</t>
    </rPh>
    <phoneticPr fontId="2"/>
  </si>
  <si>
    <t>14-3‐4</t>
  </si>
  <si>
    <t>14-3‐5</t>
  </si>
  <si>
    <t>財産運用</t>
    <rPh sb="0" eb="2">
      <t>ザイサン</t>
    </rPh>
    <rPh sb="2" eb="4">
      <t>ウンヨウ</t>
    </rPh>
    <phoneticPr fontId="2"/>
  </si>
  <si>
    <t>利子配当</t>
    <rPh sb="0" eb="2">
      <t>リシ</t>
    </rPh>
    <rPh sb="2" eb="4">
      <t>ハイトウ</t>
    </rPh>
    <phoneticPr fontId="2"/>
  </si>
  <si>
    <t>15-2‐0</t>
    <phoneticPr fontId="2"/>
  </si>
  <si>
    <t>財産売払</t>
    <rPh sb="0" eb="2">
      <t>ザイサン</t>
    </rPh>
    <rPh sb="2" eb="3">
      <t>ウ</t>
    </rPh>
    <rPh sb="3" eb="4">
      <t>ハラ</t>
    </rPh>
    <phoneticPr fontId="2"/>
  </si>
  <si>
    <t>15-2‐1</t>
  </si>
  <si>
    <t>15-2‐2</t>
  </si>
  <si>
    <t>物品売払</t>
    <rPh sb="0" eb="2">
      <t>ブッピン</t>
    </rPh>
    <rPh sb="2" eb="4">
      <t>ウリハラ</t>
    </rPh>
    <phoneticPr fontId="2"/>
  </si>
  <si>
    <t>16-1‐3</t>
  </si>
  <si>
    <t>16-1‐4</t>
  </si>
  <si>
    <t>17-2‐0</t>
    <phoneticPr fontId="2"/>
  </si>
  <si>
    <t>延滞金・加算金・過料</t>
    <rPh sb="0" eb="2">
      <t>エンタイ</t>
    </rPh>
    <rPh sb="2" eb="3">
      <t>キン</t>
    </rPh>
    <rPh sb="4" eb="7">
      <t>カサンキン</t>
    </rPh>
    <rPh sb="8" eb="10">
      <t>カリョウ</t>
    </rPh>
    <phoneticPr fontId="2"/>
  </si>
  <si>
    <t>預金利子</t>
    <rPh sb="0" eb="2">
      <t>ヨキン</t>
    </rPh>
    <rPh sb="2" eb="4">
      <t>リシ</t>
    </rPh>
    <phoneticPr fontId="2"/>
  </si>
  <si>
    <t>受託事業収入</t>
    <rPh sb="0" eb="2">
      <t>ジュタク</t>
    </rPh>
    <rPh sb="2" eb="4">
      <t>ジギョウ</t>
    </rPh>
    <rPh sb="4" eb="6">
      <t>シュウニュウ</t>
    </rPh>
    <phoneticPr fontId="2"/>
  </si>
  <si>
    <t>19-5‐2</t>
  </si>
  <si>
    <t>19-5‐3</t>
  </si>
  <si>
    <t>ホームヘルプサービス</t>
    <phoneticPr fontId="2"/>
  </si>
  <si>
    <t>ひとり親家庭医療受け入れ金</t>
    <rPh sb="3" eb="4">
      <t>オヤ</t>
    </rPh>
    <rPh sb="4" eb="6">
      <t>カテイ</t>
    </rPh>
    <rPh sb="6" eb="8">
      <t>イリョウ</t>
    </rPh>
    <rPh sb="8" eb="9">
      <t>ウ</t>
    </rPh>
    <rPh sb="10" eb="11">
      <t>イ</t>
    </rPh>
    <rPh sb="12" eb="13">
      <t>キン</t>
    </rPh>
    <phoneticPr fontId="2"/>
  </si>
  <si>
    <t>19-5‐7</t>
  </si>
  <si>
    <t>乳幼児医療費受入</t>
    <rPh sb="0" eb="3">
      <t>ニュウヨウジ</t>
    </rPh>
    <rPh sb="3" eb="6">
      <t>イリョウヒ</t>
    </rPh>
    <rPh sb="6" eb="8">
      <t>ウケイレ</t>
    </rPh>
    <phoneticPr fontId="2"/>
  </si>
  <si>
    <t>19-5‐8</t>
  </si>
  <si>
    <t>19-5‐11</t>
  </si>
  <si>
    <t>違約金</t>
    <rPh sb="0" eb="3">
      <t>イヤクキン</t>
    </rPh>
    <phoneticPr fontId="2"/>
  </si>
  <si>
    <t>20-0‐0</t>
    <phoneticPr fontId="2"/>
  </si>
  <si>
    <t>歳入合計</t>
    <rPh sb="0" eb="2">
      <t>サイニュウ</t>
    </rPh>
    <rPh sb="2" eb="4">
      <t>ゴウケイ</t>
    </rPh>
    <phoneticPr fontId="2"/>
  </si>
  <si>
    <t>事務費</t>
    <rPh sb="0" eb="3">
      <t>ジムヒ</t>
    </rPh>
    <phoneticPr fontId="2"/>
  </si>
  <si>
    <t>工事費</t>
    <rPh sb="0" eb="3">
      <t>コウジヒ</t>
    </rPh>
    <phoneticPr fontId="2"/>
  </si>
  <si>
    <t>償還金</t>
    <rPh sb="0" eb="3">
      <t>ショウカンキン</t>
    </rPh>
    <phoneticPr fontId="2"/>
  </si>
  <si>
    <t>介護保険事業特別会計</t>
    <rPh sb="0" eb="2">
      <t>カイゴ</t>
    </rPh>
    <rPh sb="2" eb="4">
      <t>ホケン</t>
    </rPh>
    <rPh sb="4" eb="6">
      <t>ジギョウ</t>
    </rPh>
    <rPh sb="6" eb="8">
      <t>トクベツ</t>
    </rPh>
    <rPh sb="8" eb="10">
      <t>カイケイ</t>
    </rPh>
    <phoneticPr fontId="2"/>
  </si>
  <si>
    <t>保険料</t>
    <rPh sb="0" eb="3">
      <t>ホケンリョウ</t>
    </rPh>
    <phoneticPr fontId="2"/>
  </si>
  <si>
    <t>調整交付金</t>
    <rPh sb="0" eb="2">
      <t>チョウセイ</t>
    </rPh>
    <rPh sb="2" eb="5">
      <t>コウフキン</t>
    </rPh>
    <phoneticPr fontId="2"/>
  </si>
  <si>
    <t>介護予防事業</t>
    <rPh sb="0" eb="2">
      <t>カイゴ</t>
    </rPh>
    <rPh sb="2" eb="4">
      <t>ヨボウ</t>
    </rPh>
    <rPh sb="4" eb="6">
      <t>ジギョウ</t>
    </rPh>
    <phoneticPr fontId="2"/>
  </si>
  <si>
    <t>包括的支援</t>
    <rPh sb="0" eb="3">
      <t>ホウカツテキ</t>
    </rPh>
    <rPh sb="3" eb="5">
      <t>シエン</t>
    </rPh>
    <phoneticPr fontId="2"/>
  </si>
  <si>
    <t>支払基金交付金</t>
    <rPh sb="0" eb="2">
      <t>シハライ</t>
    </rPh>
    <rPh sb="2" eb="4">
      <t>キキン</t>
    </rPh>
    <rPh sb="4" eb="7">
      <t>コウフキン</t>
    </rPh>
    <phoneticPr fontId="2"/>
  </si>
  <si>
    <t>介護給付費交付金</t>
    <rPh sb="0" eb="2">
      <t>カイゴ</t>
    </rPh>
    <rPh sb="2" eb="4">
      <t>キュウフ</t>
    </rPh>
    <rPh sb="4" eb="5">
      <t>ヒ</t>
    </rPh>
    <rPh sb="5" eb="8">
      <t>コウフキン</t>
    </rPh>
    <phoneticPr fontId="2"/>
  </si>
  <si>
    <t>地域支援事業交付金</t>
    <rPh sb="0" eb="2">
      <t>チイキ</t>
    </rPh>
    <rPh sb="2" eb="4">
      <t>シエン</t>
    </rPh>
    <rPh sb="4" eb="6">
      <t>ジギョウ</t>
    </rPh>
    <rPh sb="6" eb="9">
      <t>コウフキン</t>
    </rPh>
    <phoneticPr fontId="2"/>
  </si>
  <si>
    <t>計画支払</t>
    <rPh sb="0" eb="2">
      <t>ケイカク</t>
    </rPh>
    <rPh sb="2" eb="4">
      <t>シハライ</t>
    </rPh>
    <phoneticPr fontId="2"/>
  </si>
  <si>
    <t>介護処遇改善</t>
    <rPh sb="0" eb="2">
      <t>カイゴ</t>
    </rPh>
    <rPh sb="2" eb="4">
      <t>ショグウ</t>
    </rPh>
    <rPh sb="4" eb="6">
      <t>カイゼン</t>
    </rPh>
    <phoneticPr fontId="2"/>
  </si>
  <si>
    <t>1‐1‐1</t>
  </si>
  <si>
    <t>1‐1‐2</t>
  </si>
  <si>
    <t>1‐1‐3</t>
  </si>
  <si>
    <t>運営協議会</t>
    <rPh sb="0" eb="2">
      <t>ウンエイ</t>
    </rPh>
    <rPh sb="2" eb="5">
      <t>キョウギカイ</t>
    </rPh>
    <phoneticPr fontId="2"/>
  </si>
  <si>
    <t>介護給付適正化事業</t>
    <rPh sb="0" eb="2">
      <t>カイゴ</t>
    </rPh>
    <rPh sb="2" eb="4">
      <t>キュウフ</t>
    </rPh>
    <rPh sb="4" eb="7">
      <t>テキセイカ</t>
    </rPh>
    <rPh sb="7" eb="9">
      <t>ジギョウ</t>
    </rPh>
    <phoneticPr fontId="2"/>
  </si>
  <si>
    <t>1‐1‐4</t>
  </si>
  <si>
    <t>連合会負担金</t>
    <rPh sb="0" eb="2">
      <t>レンゴウ</t>
    </rPh>
    <rPh sb="2" eb="3">
      <t>カイ</t>
    </rPh>
    <rPh sb="3" eb="6">
      <t>フタンキン</t>
    </rPh>
    <phoneticPr fontId="2"/>
  </si>
  <si>
    <t>介護認定審査会</t>
    <rPh sb="0" eb="2">
      <t>カイゴ</t>
    </rPh>
    <rPh sb="2" eb="4">
      <t>ニンテイ</t>
    </rPh>
    <rPh sb="4" eb="7">
      <t>シンサカイ</t>
    </rPh>
    <phoneticPr fontId="2"/>
  </si>
  <si>
    <t>趣旨普及費</t>
    <rPh sb="0" eb="2">
      <t>シュシ</t>
    </rPh>
    <rPh sb="2" eb="4">
      <t>フキュウ</t>
    </rPh>
    <rPh sb="4" eb="5">
      <t>ヒ</t>
    </rPh>
    <phoneticPr fontId="2"/>
  </si>
  <si>
    <t>介護サービス等</t>
    <rPh sb="0" eb="2">
      <t>カイゴ</t>
    </rPh>
    <rPh sb="6" eb="7">
      <t>トウ</t>
    </rPh>
    <phoneticPr fontId="2"/>
  </si>
  <si>
    <t>居宅介護サービス</t>
    <rPh sb="0" eb="2">
      <t>キョタク</t>
    </rPh>
    <rPh sb="2" eb="4">
      <t>カイゴ</t>
    </rPh>
    <phoneticPr fontId="2"/>
  </si>
  <si>
    <t>地域密着型介護サービス</t>
    <rPh sb="0" eb="2">
      <t>チイキ</t>
    </rPh>
    <rPh sb="2" eb="5">
      <t>ミッチャクガタ</t>
    </rPh>
    <rPh sb="5" eb="7">
      <t>カイゴ</t>
    </rPh>
    <phoneticPr fontId="2"/>
  </si>
  <si>
    <t>2‐1‐5</t>
  </si>
  <si>
    <t>2‐1‐7</t>
  </si>
  <si>
    <t>施設介護サービス</t>
    <rPh sb="0" eb="2">
      <t>シセツ</t>
    </rPh>
    <rPh sb="2" eb="4">
      <t>カイゴ</t>
    </rPh>
    <phoneticPr fontId="2"/>
  </si>
  <si>
    <t>居宅介護福祉用具</t>
    <rPh sb="0" eb="2">
      <t>キョタク</t>
    </rPh>
    <rPh sb="2" eb="4">
      <t>カイゴ</t>
    </rPh>
    <rPh sb="4" eb="6">
      <t>フクシ</t>
    </rPh>
    <rPh sb="6" eb="8">
      <t>ヨウグ</t>
    </rPh>
    <phoneticPr fontId="2"/>
  </si>
  <si>
    <t>2‐1‐8</t>
  </si>
  <si>
    <t>2‐1‐9</t>
  </si>
  <si>
    <t>居宅介護住宅改修</t>
    <rPh sb="0" eb="2">
      <t>キョタク</t>
    </rPh>
    <rPh sb="2" eb="4">
      <t>カイゴ</t>
    </rPh>
    <rPh sb="4" eb="6">
      <t>ジュウタク</t>
    </rPh>
    <rPh sb="6" eb="8">
      <t>カイシュウ</t>
    </rPh>
    <phoneticPr fontId="2"/>
  </si>
  <si>
    <t>居宅介護計画給付</t>
    <rPh sb="0" eb="2">
      <t>キョタク</t>
    </rPh>
    <rPh sb="2" eb="4">
      <t>カイゴ</t>
    </rPh>
    <rPh sb="4" eb="6">
      <t>ケイカク</t>
    </rPh>
    <rPh sb="6" eb="8">
      <t>キュウフ</t>
    </rPh>
    <phoneticPr fontId="2"/>
  </si>
  <si>
    <t>2‐2‐7</t>
  </si>
  <si>
    <t>高額介護サービス</t>
    <rPh sb="0" eb="2">
      <t>コウガク</t>
    </rPh>
    <rPh sb="2" eb="4">
      <t>カイゴ</t>
    </rPh>
    <phoneticPr fontId="2"/>
  </si>
  <si>
    <t>高額医療合算介護サービス</t>
    <rPh sb="0" eb="2">
      <t>コウガク</t>
    </rPh>
    <rPh sb="2" eb="4">
      <t>イリョウ</t>
    </rPh>
    <rPh sb="4" eb="6">
      <t>ガッサン</t>
    </rPh>
    <rPh sb="6" eb="8">
      <t>カイゴ</t>
    </rPh>
    <phoneticPr fontId="2"/>
  </si>
  <si>
    <t>特定入所紹介サービス</t>
    <rPh sb="0" eb="2">
      <t>トクテイ</t>
    </rPh>
    <rPh sb="2" eb="4">
      <t>ニュウショ</t>
    </rPh>
    <rPh sb="4" eb="6">
      <t>ショウカイ</t>
    </rPh>
    <phoneticPr fontId="2"/>
  </si>
  <si>
    <t>財政安定化基金拠出</t>
    <rPh sb="0" eb="2">
      <t>ザイセイ</t>
    </rPh>
    <rPh sb="2" eb="5">
      <t>アンテイカ</t>
    </rPh>
    <rPh sb="5" eb="7">
      <t>キキン</t>
    </rPh>
    <rPh sb="7" eb="9">
      <t>キョシュツ</t>
    </rPh>
    <phoneticPr fontId="2"/>
  </si>
  <si>
    <t>介護予防特定高齢者施策事業</t>
    <rPh sb="0" eb="2">
      <t>カイゴ</t>
    </rPh>
    <rPh sb="2" eb="4">
      <t>ヨボウ</t>
    </rPh>
    <rPh sb="4" eb="6">
      <t>トクテイ</t>
    </rPh>
    <rPh sb="6" eb="9">
      <t>コウレイシャ</t>
    </rPh>
    <rPh sb="9" eb="11">
      <t>シサク</t>
    </rPh>
    <rPh sb="11" eb="13">
      <t>ジギョウ</t>
    </rPh>
    <phoneticPr fontId="2"/>
  </si>
  <si>
    <t>介護予防一般高齢者施策事業</t>
    <rPh sb="0" eb="2">
      <t>カイゴ</t>
    </rPh>
    <rPh sb="2" eb="4">
      <t>ヨボウ</t>
    </rPh>
    <rPh sb="4" eb="6">
      <t>イッパン</t>
    </rPh>
    <rPh sb="6" eb="9">
      <t>コウレイシャ</t>
    </rPh>
    <rPh sb="9" eb="11">
      <t>シサク</t>
    </rPh>
    <rPh sb="11" eb="13">
      <t>ジギョウ</t>
    </rPh>
    <phoneticPr fontId="2"/>
  </si>
  <si>
    <t>包括的支援事業</t>
    <rPh sb="0" eb="3">
      <t>ホウカツテキ</t>
    </rPh>
    <rPh sb="3" eb="5">
      <t>シエン</t>
    </rPh>
    <rPh sb="5" eb="7">
      <t>ジギョウ</t>
    </rPh>
    <phoneticPr fontId="2"/>
  </si>
  <si>
    <t>処遇改善</t>
    <rPh sb="0" eb="2">
      <t>ショグウ</t>
    </rPh>
    <rPh sb="2" eb="4">
      <t>カイゼン</t>
    </rPh>
    <phoneticPr fontId="2"/>
  </si>
  <si>
    <t>主に還付金・返還金</t>
    <rPh sb="0" eb="1">
      <t>オモ</t>
    </rPh>
    <rPh sb="2" eb="5">
      <t>カンプキン</t>
    </rPh>
    <rPh sb="6" eb="9">
      <t>ヘンカンキン</t>
    </rPh>
    <phoneticPr fontId="2"/>
  </si>
  <si>
    <t>後期高齢者医療特別会計</t>
    <rPh sb="0" eb="2">
      <t>コウキ</t>
    </rPh>
    <rPh sb="2" eb="5">
      <t>コウレイシャ</t>
    </rPh>
    <rPh sb="5" eb="7">
      <t>イリョウ</t>
    </rPh>
    <rPh sb="7" eb="9">
      <t>トクベツ</t>
    </rPh>
    <rPh sb="9" eb="11">
      <t>カイケイ</t>
    </rPh>
    <phoneticPr fontId="2"/>
  </si>
  <si>
    <t>特別徴収</t>
    <rPh sb="0" eb="2">
      <t>トクベツ</t>
    </rPh>
    <rPh sb="2" eb="4">
      <t>チョウシュウ</t>
    </rPh>
    <phoneticPr fontId="2"/>
  </si>
  <si>
    <t>普通徴収</t>
    <rPh sb="0" eb="2">
      <t>フツウ</t>
    </rPh>
    <rPh sb="2" eb="4">
      <t>チョウシュウ</t>
    </rPh>
    <phoneticPr fontId="2"/>
  </si>
  <si>
    <t>療養給付</t>
    <rPh sb="0" eb="2">
      <t>リョウヨウ</t>
    </rPh>
    <rPh sb="2" eb="4">
      <t>キュウフ</t>
    </rPh>
    <phoneticPr fontId="2"/>
  </si>
  <si>
    <t>保健基盤安定</t>
    <rPh sb="0" eb="2">
      <t>ホケン</t>
    </rPh>
    <rPh sb="2" eb="4">
      <t>キバン</t>
    </rPh>
    <rPh sb="4" eb="6">
      <t>アンテイ</t>
    </rPh>
    <phoneticPr fontId="2"/>
  </si>
  <si>
    <t>保険料軽減</t>
    <rPh sb="0" eb="3">
      <t>ホケンリョウ</t>
    </rPh>
    <rPh sb="3" eb="5">
      <t>ケイゲン</t>
    </rPh>
    <phoneticPr fontId="2"/>
  </si>
  <si>
    <t>広域連合負担金</t>
    <rPh sb="0" eb="2">
      <t>コウイキ</t>
    </rPh>
    <rPh sb="2" eb="4">
      <t>レンゴウ</t>
    </rPh>
    <rPh sb="4" eb="7">
      <t>フタンキン</t>
    </rPh>
    <phoneticPr fontId="2"/>
  </si>
  <si>
    <t>保険料等負担金</t>
    <rPh sb="0" eb="3">
      <t>ホケンリョウ</t>
    </rPh>
    <rPh sb="3" eb="4">
      <t>トウ</t>
    </rPh>
    <rPh sb="4" eb="7">
      <t>フタンキン</t>
    </rPh>
    <phoneticPr fontId="2"/>
  </si>
  <si>
    <t>予定収納率不足分負担</t>
    <rPh sb="0" eb="2">
      <t>ヨテイ</t>
    </rPh>
    <rPh sb="2" eb="4">
      <t>シュウノウ</t>
    </rPh>
    <rPh sb="4" eb="5">
      <t>リツ</t>
    </rPh>
    <rPh sb="5" eb="8">
      <t>フソクブン</t>
    </rPh>
    <rPh sb="8" eb="10">
      <t>フタン</t>
    </rPh>
    <phoneticPr fontId="2"/>
  </si>
  <si>
    <t>保険料軽減対策負担金</t>
    <rPh sb="0" eb="3">
      <t>ホケンリョウ</t>
    </rPh>
    <rPh sb="3" eb="5">
      <t>ケイゲン</t>
    </rPh>
    <rPh sb="5" eb="7">
      <t>タイサク</t>
    </rPh>
    <rPh sb="7" eb="10">
      <t>フタンキン</t>
    </rPh>
    <phoneticPr fontId="2"/>
  </si>
  <si>
    <t>保健事業費</t>
    <rPh sb="0" eb="2">
      <t>ホケン</t>
    </rPh>
    <rPh sb="2" eb="4">
      <t>ジギョウ</t>
    </rPh>
    <rPh sb="4" eb="5">
      <t>ヒ</t>
    </rPh>
    <phoneticPr fontId="2"/>
  </si>
  <si>
    <t>11-2-2</t>
  </si>
  <si>
    <t>11-2-3</t>
  </si>
  <si>
    <t>療養給付金等交付金</t>
    <rPh sb="0" eb="2">
      <t>リョウヨウ</t>
    </rPh>
    <rPh sb="2" eb="6">
      <t>キュウフキントウ</t>
    </rPh>
    <rPh sb="6" eb="9">
      <t>コウフキン</t>
    </rPh>
    <phoneticPr fontId="2"/>
  </si>
  <si>
    <t>市民一人当たり</t>
    <rPh sb="0" eb="2">
      <t>シミン</t>
    </rPh>
    <rPh sb="2" eb="4">
      <t>ヒトリ</t>
    </rPh>
    <rPh sb="4" eb="5">
      <t>ア</t>
    </rPh>
    <phoneticPr fontId="2"/>
  </si>
  <si>
    <t>境界図閲覧等</t>
    <rPh sb="0" eb="2">
      <t>キョウカイ</t>
    </rPh>
    <rPh sb="2" eb="3">
      <t>ズ</t>
    </rPh>
    <rPh sb="3" eb="6">
      <t>エツラントウ</t>
    </rPh>
    <phoneticPr fontId="2"/>
  </si>
  <si>
    <t>市民農園使用料</t>
    <rPh sb="0" eb="2">
      <t>シミン</t>
    </rPh>
    <rPh sb="2" eb="4">
      <t>ノウエン</t>
    </rPh>
    <rPh sb="4" eb="7">
      <t>シヨウリョウ</t>
    </rPh>
    <phoneticPr fontId="2"/>
  </si>
  <si>
    <t>47人</t>
    <rPh sb="2" eb="3">
      <t>ニン</t>
    </rPh>
    <phoneticPr fontId="2"/>
  </si>
  <si>
    <t>議会車</t>
    <phoneticPr fontId="2"/>
  </si>
  <si>
    <t>会議録作成・検索システム</t>
    <phoneticPr fontId="2"/>
  </si>
  <si>
    <t>特別職２、一般職１０６</t>
    <rPh sb="0" eb="2">
      <t>トクベツ</t>
    </rPh>
    <rPh sb="2" eb="3">
      <t>ショク</t>
    </rPh>
    <rPh sb="5" eb="7">
      <t>イッパン</t>
    </rPh>
    <rPh sb="7" eb="8">
      <t>ショク</t>
    </rPh>
    <phoneticPr fontId="2"/>
  </si>
  <si>
    <t>総合事務組合への委託</t>
    <phoneticPr fontId="2"/>
  </si>
  <si>
    <t>講師謝礼</t>
    <phoneticPr fontId="2"/>
  </si>
  <si>
    <t>非常勤嘱託</t>
    <phoneticPr fontId="2"/>
  </si>
  <si>
    <t>水光熱費・消耗品・修繕</t>
    <phoneticPr fontId="2"/>
  </si>
  <si>
    <t>電話</t>
    <phoneticPr fontId="2"/>
  </si>
  <si>
    <t>貫井北町分室解体</t>
    <phoneticPr fontId="2"/>
  </si>
  <si>
    <t>本庁舎補修</t>
    <phoneticPr fontId="2"/>
  </si>
  <si>
    <t>報酬</t>
    <rPh sb="0" eb="2">
      <t>ホウシュウ</t>
    </rPh>
    <phoneticPr fontId="2"/>
  </si>
  <si>
    <t>職員給</t>
    <rPh sb="0" eb="2">
      <t>ショクイン</t>
    </rPh>
    <rPh sb="2" eb="3">
      <t>キュウ</t>
    </rPh>
    <phoneticPr fontId="2"/>
  </si>
  <si>
    <t>監査委員報酬</t>
    <rPh sb="0" eb="2">
      <t>カンサ</t>
    </rPh>
    <rPh sb="2" eb="4">
      <t>イイン</t>
    </rPh>
    <rPh sb="4" eb="6">
      <t>ホウシュウ</t>
    </rPh>
    <phoneticPr fontId="2"/>
  </si>
  <si>
    <t>コメント等</t>
    <rPh sb="4" eb="5">
      <t>トウ</t>
    </rPh>
    <phoneticPr fontId="2"/>
  </si>
  <si>
    <t>総合行政ネットワーク</t>
    <rPh sb="0" eb="2">
      <t>ソウゴウ</t>
    </rPh>
    <rPh sb="2" eb="4">
      <t>ギョウセイ</t>
    </rPh>
    <phoneticPr fontId="2"/>
  </si>
  <si>
    <t>東小金井北口街づくり事業用地活用計画関連</t>
    <rPh sb="0" eb="4">
      <t>ヒガシコガネイ</t>
    </rPh>
    <rPh sb="4" eb="6">
      <t>キタグチ</t>
    </rPh>
    <rPh sb="6" eb="7">
      <t>マチ</t>
    </rPh>
    <rPh sb="10" eb="12">
      <t>ジギョウ</t>
    </rPh>
    <rPh sb="12" eb="14">
      <t>ヨウチ</t>
    </rPh>
    <rPh sb="14" eb="16">
      <t>カツヨウ</t>
    </rPh>
    <rPh sb="16" eb="18">
      <t>ケイカク</t>
    </rPh>
    <rPh sb="18" eb="20">
      <t>カンレン</t>
    </rPh>
    <phoneticPr fontId="2"/>
  </si>
  <si>
    <t>行政診断調査委託料</t>
    <rPh sb="0" eb="2">
      <t>ギョウセイ</t>
    </rPh>
    <rPh sb="2" eb="4">
      <t>シンダン</t>
    </rPh>
    <rPh sb="4" eb="6">
      <t>チョウサ</t>
    </rPh>
    <rPh sb="6" eb="8">
      <t>イタク</t>
    </rPh>
    <rPh sb="8" eb="9">
      <t>リョウ</t>
    </rPh>
    <phoneticPr fontId="2"/>
  </si>
  <si>
    <t>施設借上料</t>
    <rPh sb="0" eb="2">
      <t>シセツ</t>
    </rPh>
    <rPh sb="2" eb="4">
      <t>カリア</t>
    </rPh>
    <rPh sb="4" eb="5">
      <t>リョウ</t>
    </rPh>
    <phoneticPr fontId="2"/>
  </si>
  <si>
    <t>施設管理委託料</t>
    <rPh sb="0" eb="2">
      <t>シセツ</t>
    </rPh>
    <rPh sb="2" eb="4">
      <t>カンリ</t>
    </rPh>
    <rPh sb="4" eb="6">
      <t>イタク</t>
    </rPh>
    <rPh sb="6" eb="7">
      <t>リョウ</t>
    </rPh>
    <phoneticPr fontId="2"/>
  </si>
  <si>
    <t>集会施設管理委託料</t>
    <rPh sb="0" eb="2">
      <t>シュウカイ</t>
    </rPh>
    <rPh sb="2" eb="4">
      <t>シセツ</t>
    </rPh>
    <rPh sb="4" eb="6">
      <t>カンリ</t>
    </rPh>
    <rPh sb="6" eb="8">
      <t>イタク</t>
    </rPh>
    <rPh sb="8" eb="9">
      <t>リョウ</t>
    </rPh>
    <phoneticPr fontId="2"/>
  </si>
  <si>
    <t>文化協会補助金</t>
    <rPh sb="0" eb="2">
      <t>ブンカ</t>
    </rPh>
    <rPh sb="2" eb="4">
      <t>キョウカイ</t>
    </rPh>
    <rPh sb="4" eb="7">
      <t>ホジョキン</t>
    </rPh>
    <phoneticPr fontId="2"/>
  </si>
  <si>
    <t>交流センター管理委託料</t>
    <rPh sb="0" eb="2">
      <t>コウリュウ</t>
    </rPh>
    <rPh sb="6" eb="8">
      <t>カンリ</t>
    </rPh>
    <rPh sb="8" eb="10">
      <t>イタク</t>
    </rPh>
    <rPh sb="10" eb="11">
      <t>リョウ</t>
    </rPh>
    <phoneticPr fontId="2"/>
  </si>
  <si>
    <t>改修工事</t>
    <rPh sb="0" eb="2">
      <t>カイシュウ</t>
    </rPh>
    <rPh sb="2" eb="4">
      <t>コウジ</t>
    </rPh>
    <phoneticPr fontId="2"/>
  </si>
  <si>
    <t>施設整備費補助</t>
    <rPh sb="0" eb="2">
      <t>シセツ</t>
    </rPh>
    <rPh sb="2" eb="5">
      <t>セイビヒ</t>
    </rPh>
    <rPh sb="5" eb="7">
      <t>ホジョ</t>
    </rPh>
    <phoneticPr fontId="2"/>
  </si>
  <si>
    <t>指定管理料</t>
    <rPh sb="0" eb="5">
      <t>シテイカンリリョウ</t>
    </rPh>
    <phoneticPr fontId="2"/>
  </si>
  <si>
    <t>借地料</t>
    <rPh sb="0" eb="3">
      <t>シャクチリョウ</t>
    </rPh>
    <phoneticPr fontId="2"/>
  </si>
  <si>
    <t>青少年育成地区委員会補助</t>
    <phoneticPr fontId="2"/>
  </si>
  <si>
    <t>子ども会育成連合会補助</t>
    <phoneticPr fontId="2"/>
  </si>
  <si>
    <t>非常勤嘱託</t>
    <rPh sb="0" eb="3">
      <t>ヒジョウキン</t>
    </rPh>
    <rPh sb="3" eb="5">
      <t>ショクタク</t>
    </rPh>
    <phoneticPr fontId="2"/>
  </si>
  <si>
    <t>社会を明るくする運動</t>
    <phoneticPr fontId="2"/>
  </si>
  <si>
    <t>青少年育成活動施設</t>
    <phoneticPr fontId="2"/>
  </si>
  <si>
    <t>（除草作業費）</t>
    <rPh sb="1" eb="3">
      <t>ジョソウ</t>
    </rPh>
    <rPh sb="3" eb="5">
      <t>サギョウ</t>
    </rPh>
    <rPh sb="5" eb="6">
      <t>ヒ</t>
    </rPh>
    <phoneticPr fontId="2"/>
  </si>
  <si>
    <t>保健基盤安定分繰出</t>
    <phoneticPr fontId="2"/>
  </si>
  <si>
    <t>職員給与費等繰出</t>
    <phoneticPr fontId="2"/>
  </si>
  <si>
    <t>出産一時金繰出</t>
    <phoneticPr fontId="2"/>
  </si>
  <si>
    <t>その他繰出</t>
    <phoneticPr fontId="2"/>
  </si>
  <si>
    <t>介護給付費繰出</t>
    <rPh sb="0" eb="2">
      <t>カイゴ</t>
    </rPh>
    <rPh sb="2" eb="4">
      <t>キュウフ</t>
    </rPh>
    <rPh sb="4" eb="5">
      <t>ヒ</t>
    </rPh>
    <rPh sb="5" eb="7">
      <t>クリダ</t>
    </rPh>
    <phoneticPr fontId="2"/>
  </si>
  <si>
    <t>地域支援事業介護予防繰出</t>
    <phoneticPr fontId="2"/>
  </si>
  <si>
    <t>地域支援事業包括</t>
    <phoneticPr fontId="2"/>
  </si>
  <si>
    <t>要介護認定事務繰出</t>
    <phoneticPr fontId="2"/>
  </si>
  <si>
    <t>職員給与等繰出</t>
    <phoneticPr fontId="2"/>
  </si>
  <si>
    <t>事務補助員</t>
    <phoneticPr fontId="2"/>
  </si>
  <si>
    <t>民間保育所補助金</t>
    <rPh sb="0" eb="2">
      <t>ミンカン</t>
    </rPh>
    <rPh sb="2" eb="4">
      <t>ホイク</t>
    </rPh>
    <rPh sb="4" eb="5">
      <t>ジョ</t>
    </rPh>
    <rPh sb="5" eb="8">
      <t>ホジョキン</t>
    </rPh>
    <phoneticPr fontId="2"/>
  </si>
  <si>
    <t>改修費等</t>
    <phoneticPr fontId="2"/>
  </si>
  <si>
    <t>賃借料補助</t>
    <phoneticPr fontId="2"/>
  </si>
  <si>
    <t>歯科嘱託</t>
    <phoneticPr fontId="2"/>
  </si>
  <si>
    <t>内科嘱託</t>
    <phoneticPr fontId="2"/>
  </si>
  <si>
    <t>４人</t>
    <rPh sb="1" eb="2">
      <t>ニン</t>
    </rPh>
    <phoneticPr fontId="2"/>
  </si>
  <si>
    <t>生活保護システム関係</t>
    <phoneticPr fontId="2"/>
  </si>
  <si>
    <t>生活扶助</t>
    <rPh sb="0" eb="2">
      <t>セイカツ</t>
    </rPh>
    <rPh sb="2" eb="4">
      <t>フジョ</t>
    </rPh>
    <phoneticPr fontId="2"/>
  </si>
  <si>
    <t>住宅補助</t>
    <phoneticPr fontId="2"/>
  </si>
  <si>
    <t>教育扶助、</t>
    <phoneticPr fontId="2"/>
  </si>
  <si>
    <t>介護扶助</t>
    <phoneticPr fontId="2"/>
  </si>
  <si>
    <t>生業扶助</t>
    <phoneticPr fontId="2"/>
  </si>
  <si>
    <t>葬祭扶助</t>
    <phoneticPr fontId="2"/>
  </si>
  <si>
    <t>医療扶助</t>
    <phoneticPr fontId="2"/>
  </si>
  <si>
    <t>２人</t>
    <rPh sb="1" eb="2">
      <t>ニン</t>
    </rPh>
    <phoneticPr fontId="2"/>
  </si>
  <si>
    <t>補助金</t>
    <phoneticPr fontId="2"/>
  </si>
  <si>
    <t>電算処理委託</t>
    <rPh sb="0" eb="2">
      <t>デンサン</t>
    </rPh>
    <rPh sb="2" eb="4">
      <t>ショリ</t>
    </rPh>
    <rPh sb="4" eb="6">
      <t>イタク</t>
    </rPh>
    <phoneticPr fontId="2"/>
  </si>
  <si>
    <t>需用費</t>
    <rPh sb="0" eb="3">
      <t>ジュヨウヒ</t>
    </rPh>
    <phoneticPr fontId="2"/>
  </si>
  <si>
    <t>1人。ほかは委託料</t>
    <phoneticPr fontId="2"/>
  </si>
  <si>
    <t>昭和病院組合</t>
    <phoneticPr fontId="2"/>
  </si>
  <si>
    <t>武蔵野赤十字小児救急</t>
    <phoneticPr fontId="2"/>
  </si>
  <si>
    <t>医師会</t>
    <phoneticPr fontId="2"/>
  </si>
  <si>
    <t>１人</t>
    <rPh sb="1" eb="2">
      <t>ニン</t>
    </rPh>
    <phoneticPr fontId="2"/>
  </si>
  <si>
    <t>嘱託</t>
    <phoneticPr fontId="2"/>
  </si>
  <si>
    <t>環境配慮住宅（用地取得）</t>
    <phoneticPr fontId="2"/>
  </si>
  <si>
    <t>同設計費</t>
    <rPh sb="0" eb="1">
      <t>ドウ</t>
    </rPh>
    <phoneticPr fontId="2"/>
  </si>
  <si>
    <t>検証費</t>
    <phoneticPr fontId="2"/>
  </si>
  <si>
    <t>監理</t>
    <phoneticPr fontId="2"/>
  </si>
  <si>
    <t>埋蔵文化財</t>
    <phoneticPr fontId="2"/>
  </si>
  <si>
    <t>借上料</t>
    <rPh sb="0" eb="3">
      <t>カリアゲリョウ</t>
    </rPh>
    <phoneticPr fontId="2"/>
  </si>
  <si>
    <t>運営費交付金</t>
    <rPh sb="0" eb="3">
      <t>ウンエイヒ</t>
    </rPh>
    <rPh sb="3" eb="6">
      <t>コウフキン</t>
    </rPh>
    <phoneticPr fontId="2"/>
  </si>
  <si>
    <t>解体工事</t>
    <rPh sb="0" eb="4">
      <t>カイタイコウジ</t>
    </rPh>
    <phoneticPr fontId="2"/>
  </si>
  <si>
    <t>家庭一般廃棄物収集袋</t>
    <rPh sb="0" eb="2">
      <t>カテイ</t>
    </rPh>
    <rPh sb="2" eb="4">
      <t>イッパン</t>
    </rPh>
    <rPh sb="4" eb="7">
      <t>ハイキブツ</t>
    </rPh>
    <rPh sb="7" eb="9">
      <t>シュウシュウ</t>
    </rPh>
    <rPh sb="9" eb="10">
      <t>ブクロ</t>
    </rPh>
    <phoneticPr fontId="2"/>
  </si>
  <si>
    <t>家庭一般廃棄物処理手数料</t>
    <rPh sb="0" eb="2">
      <t>カテイ</t>
    </rPh>
    <rPh sb="2" eb="4">
      <t>イッパン</t>
    </rPh>
    <rPh sb="4" eb="7">
      <t>ハイキブツ</t>
    </rPh>
    <rPh sb="7" eb="9">
      <t>ショリ</t>
    </rPh>
    <rPh sb="9" eb="11">
      <t>テスウ</t>
    </rPh>
    <rPh sb="11" eb="12">
      <t>リョウ</t>
    </rPh>
    <phoneticPr fontId="2"/>
  </si>
  <si>
    <t>ボランティア袋作成</t>
    <rPh sb="6" eb="7">
      <t>ブクロ</t>
    </rPh>
    <rPh sb="7" eb="9">
      <t>サクセイ</t>
    </rPh>
    <phoneticPr fontId="2"/>
  </si>
  <si>
    <t>不燃ごみ収集運搬</t>
    <rPh sb="0" eb="2">
      <t>フネン</t>
    </rPh>
    <rPh sb="4" eb="6">
      <t>シュウシュウ</t>
    </rPh>
    <rPh sb="6" eb="8">
      <t>ウンパン</t>
    </rPh>
    <phoneticPr fontId="2"/>
  </si>
  <si>
    <t>粗大ごみ収納事務</t>
    <rPh sb="0" eb="2">
      <t>ソダイ</t>
    </rPh>
    <rPh sb="4" eb="8">
      <t>シュウノウジム</t>
    </rPh>
    <phoneticPr fontId="2"/>
  </si>
  <si>
    <t>受付委託</t>
    <rPh sb="0" eb="4">
      <t>ウケツケイタク</t>
    </rPh>
    <phoneticPr fontId="2"/>
  </si>
  <si>
    <t>粗大ごみ1775万（ここまで計）</t>
    <rPh sb="0" eb="2">
      <t>ソダイ</t>
    </rPh>
    <rPh sb="8" eb="9">
      <t>マン</t>
    </rPh>
    <rPh sb="14" eb="15">
      <t>ケイ</t>
    </rPh>
    <phoneticPr fontId="2"/>
  </si>
  <si>
    <t>修繕</t>
    <phoneticPr fontId="2"/>
  </si>
  <si>
    <t>生ごみ処理機購入補助</t>
    <rPh sb="0" eb="1">
      <t>ナマ</t>
    </rPh>
    <rPh sb="3" eb="6">
      <t>ショリキ</t>
    </rPh>
    <rPh sb="6" eb="8">
      <t>コウニュウ</t>
    </rPh>
    <rPh sb="8" eb="10">
      <t>ホジョ</t>
    </rPh>
    <phoneticPr fontId="2"/>
  </si>
  <si>
    <t>同協力事業者交付金</t>
    <phoneticPr fontId="2"/>
  </si>
  <si>
    <t>古紙回収</t>
    <phoneticPr fontId="2"/>
  </si>
  <si>
    <t>資源物回収運搬</t>
    <phoneticPr fontId="2"/>
  </si>
  <si>
    <t>同選別整理</t>
    <rPh sb="3" eb="5">
      <t>セイリ</t>
    </rPh>
    <phoneticPr fontId="2"/>
  </si>
  <si>
    <t>空き瓶回収</t>
    <rPh sb="0" eb="1">
      <t>ア</t>
    </rPh>
    <rPh sb="2" eb="5">
      <t>ビンカイシュウ</t>
    </rPh>
    <phoneticPr fontId="2"/>
  </si>
  <si>
    <t>ビン処理</t>
    <rPh sb="2" eb="4">
      <t>ショリ</t>
    </rPh>
    <phoneticPr fontId="2"/>
  </si>
  <si>
    <t>びんスプレー缶回収</t>
    <rPh sb="6" eb="7">
      <t>カン</t>
    </rPh>
    <rPh sb="7" eb="9">
      <t>カイシュウ</t>
    </rPh>
    <phoneticPr fontId="2"/>
  </si>
  <si>
    <t>空き缶金属回収</t>
    <rPh sb="0" eb="1">
      <t>ア</t>
    </rPh>
    <rPh sb="2" eb="3">
      <t>カン</t>
    </rPh>
    <rPh sb="3" eb="7">
      <t>キンゾクカイシュウ</t>
    </rPh>
    <phoneticPr fontId="2"/>
  </si>
  <si>
    <t>ペットボトル回収</t>
    <rPh sb="6" eb="8">
      <t>カイシュウ</t>
    </rPh>
    <phoneticPr fontId="2"/>
  </si>
  <si>
    <t>リサイクル事業補助</t>
    <rPh sb="5" eb="7">
      <t>ジギョウ</t>
    </rPh>
    <rPh sb="7" eb="9">
      <t>ホジョ</t>
    </rPh>
    <phoneticPr fontId="2"/>
  </si>
  <si>
    <t>収集</t>
    <rPh sb="0" eb="2">
      <t>シュウシュウ</t>
    </rPh>
    <phoneticPr fontId="2"/>
  </si>
  <si>
    <t>処理</t>
    <rPh sb="0" eb="2">
      <t>ショリ</t>
    </rPh>
    <phoneticPr fontId="2"/>
  </si>
  <si>
    <t>市民一人当たり1921円</t>
    <rPh sb="0" eb="2">
      <t>シミン</t>
    </rPh>
    <rPh sb="2" eb="4">
      <t>ヒトリ</t>
    </rPh>
    <rPh sb="4" eb="5">
      <t>ア</t>
    </rPh>
    <rPh sb="11" eb="12">
      <t>エン</t>
    </rPh>
    <phoneticPr fontId="2"/>
  </si>
  <si>
    <t>市民一人当たり373円</t>
    <rPh sb="0" eb="2">
      <t>シミン</t>
    </rPh>
    <rPh sb="2" eb="4">
      <t>ヒトリ</t>
    </rPh>
    <rPh sb="4" eb="5">
      <t>ア</t>
    </rPh>
    <rPh sb="10" eb="11">
      <t>エン</t>
    </rPh>
    <phoneticPr fontId="2"/>
  </si>
  <si>
    <t>委員報酬</t>
    <rPh sb="0" eb="4">
      <t>イインホウシュウ</t>
    </rPh>
    <phoneticPr fontId="2"/>
  </si>
  <si>
    <t>農業振興連合会補助</t>
    <rPh sb="7" eb="9">
      <t>ホジョ</t>
    </rPh>
    <phoneticPr fontId="2"/>
  </si>
  <si>
    <t>体験市民農園補助</t>
    <rPh sb="0" eb="8">
      <t>タイケンシミンノウエンホジョ</t>
    </rPh>
    <phoneticPr fontId="2"/>
  </si>
  <si>
    <t>認定認証農業者補助</t>
    <rPh sb="7" eb="9">
      <t>ホジョ</t>
    </rPh>
    <phoneticPr fontId="2"/>
  </si>
  <si>
    <t>修繕費</t>
    <rPh sb="0" eb="3">
      <t>シュウゼンヒ</t>
    </rPh>
    <phoneticPr fontId="2"/>
  </si>
  <si>
    <t>みどり市民農園原状回復工事</t>
    <phoneticPr fontId="2"/>
  </si>
  <si>
    <t>３人</t>
    <rPh sb="1" eb="2">
      <t>ニン</t>
    </rPh>
    <phoneticPr fontId="2"/>
  </si>
  <si>
    <t>地域資源活用プログラム</t>
    <rPh sb="0" eb="2">
      <t>チイキ</t>
    </rPh>
    <rPh sb="2" eb="4">
      <t>シゲン</t>
    </rPh>
    <rPh sb="4" eb="6">
      <t>カツヨウ</t>
    </rPh>
    <phoneticPr fontId="2"/>
  </si>
  <si>
    <t>阿波踊り補助</t>
    <phoneticPr fontId="2"/>
  </si>
  <si>
    <t>観光協会補助</t>
    <rPh sb="0" eb="6">
      <t>カンコウキョウカイホジョ</t>
    </rPh>
    <phoneticPr fontId="2"/>
  </si>
  <si>
    <t>用水路除草</t>
    <phoneticPr fontId="2"/>
  </si>
  <si>
    <t>用水路測量</t>
    <phoneticPr fontId="2"/>
  </si>
  <si>
    <t>南口トイレ負担金</t>
    <rPh sb="0" eb="2">
      <t>ミナミグチ</t>
    </rPh>
    <rPh sb="5" eb="8">
      <t>フタンキン</t>
    </rPh>
    <phoneticPr fontId="2"/>
  </si>
  <si>
    <t>玉川上水歩道樹木管理</t>
    <rPh sb="0" eb="4">
      <t>タマガワジョウスイ</t>
    </rPh>
    <rPh sb="4" eb="6">
      <t>ホドウ</t>
    </rPh>
    <rPh sb="6" eb="8">
      <t>ジュモク</t>
    </rPh>
    <rPh sb="8" eb="10">
      <t>カンリ</t>
    </rPh>
    <phoneticPr fontId="2"/>
  </si>
  <si>
    <t>街路樹管理</t>
    <phoneticPr fontId="2"/>
  </si>
  <si>
    <t>引き込み管路整備</t>
    <phoneticPr fontId="2"/>
  </si>
  <si>
    <t>物件補償</t>
    <phoneticPr fontId="2"/>
  </si>
  <si>
    <t>用地</t>
    <phoneticPr fontId="2"/>
  </si>
  <si>
    <t>共同溝設置</t>
    <rPh sb="0" eb="2">
      <t>キョウドウ</t>
    </rPh>
    <rPh sb="2" eb="3">
      <t>コウ</t>
    </rPh>
    <rPh sb="3" eb="5">
      <t>セッチ</t>
    </rPh>
    <phoneticPr fontId="2"/>
  </si>
  <si>
    <t>武蔵小金井商店街アーケード撤去</t>
    <rPh sb="0" eb="5">
      <t>ムサシコガネイ</t>
    </rPh>
    <rPh sb="5" eb="8">
      <t>ショウテンガイ</t>
    </rPh>
    <rPh sb="13" eb="15">
      <t>テッキョ</t>
    </rPh>
    <phoneticPr fontId="2"/>
  </si>
  <si>
    <t>駐輪場指定管理</t>
    <phoneticPr fontId="2"/>
  </si>
  <si>
    <t>自転車置き場整理・清掃</t>
    <phoneticPr fontId="2"/>
  </si>
  <si>
    <t>同撤去</t>
    <phoneticPr fontId="2"/>
  </si>
  <si>
    <t>土地借上</t>
    <phoneticPr fontId="2"/>
  </si>
  <si>
    <t>駐輪場管理システム</t>
    <phoneticPr fontId="2"/>
  </si>
  <si>
    <t>工事</t>
    <phoneticPr fontId="2"/>
  </si>
  <si>
    <t>水路除草</t>
    <rPh sb="0" eb="4">
      <t>スイロジョソウ</t>
    </rPh>
    <phoneticPr fontId="2"/>
  </si>
  <si>
    <t>砂川用水浚渫</t>
    <phoneticPr fontId="2"/>
  </si>
  <si>
    <t>一人</t>
    <rPh sb="0" eb="2">
      <t>ヒトリ</t>
    </rPh>
    <phoneticPr fontId="2"/>
  </si>
  <si>
    <t>都市マス作成委託費</t>
    <phoneticPr fontId="2"/>
  </si>
  <si>
    <t>まち交事後評価委託</t>
    <phoneticPr fontId="2"/>
  </si>
  <si>
    <t>JR中央線立体交差負担金</t>
    <rPh sb="2" eb="5">
      <t>チュウオウセン</t>
    </rPh>
    <rPh sb="5" eb="7">
      <t>リッタイ</t>
    </rPh>
    <rPh sb="7" eb="9">
      <t>コウサ</t>
    </rPh>
    <rPh sb="9" eb="12">
      <t>フタンキン</t>
    </rPh>
    <phoneticPr fontId="2"/>
  </si>
  <si>
    <t>特殊建築物定期調査委託</t>
    <rPh sb="0" eb="2">
      <t>トクシュ</t>
    </rPh>
    <rPh sb="2" eb="5">
      <t>ケンチクブツ</t>
    </rPh>
    <rPh sb="5" eb="7">
      <t>テイキ</t>
    </rPh>
    <rPh sb="7" eb="9">
      <t>チョウサ</t>
    </rPh>
    <rPh sb="9" eb="11">
      <t>イタク</t>
    </rPh>
    <phoneticPr fontId="2"/>
  </si>
  <si>
    <t>交通広場負担金</t>
    <rPh sb="0" eb="2">
      <t>コウツウ</t>
    </rPh>
    <rPh sb="2" eb="4">
      <t>ヒロバ</t>
    </rPh>
    <rPh sb="4" eb="7">
      <t>フタンキン</t>
    </rPh>
    <phoneticPr fontId="2"/>
  </si>
  <si>
    <t>関連公共施設負担金</t>
    <phoneticPr fontId="2"/>
  </si>
  <si>
    <t>武蔵小金井駅南口第一地区再開発関連</t>
    <phoneticPr fontId="2"/>
  </si>
  <si>
    <t>事務所借上</t>
    <phoneticPr fontId="2"/>
  </si>
  <si>
    <t>非常勤</t>
    <phoneticPr fontId="2"/>
  </si>
  <si>
    <t>武蔵小金井北口街づくり調査委託</t>
    <phoneticPr fontId="2"/>
  </si>
  <si>
    <t>住宅マスタープラン作成委託</t>
    <phoneticPr fontId="2"/>
  </si>
  <si>
    <t>共同溝工事</t>
    <rPh sb="0" eb="2">
      <t>キョウドウ</t>
    </rPh>
    <rPh sb="2" eb="3">
      <t>コウ</t>
    </rPh>
    <rPh sb="3" eb="5">
      <t>コウジ</t>
    </rPh>
    <phoneticPr fontId="2"/>
  </si>
  <si>
    <t>予定地整備</t>
    <phoneticPr fontId="2"/>
  </si>
  <si>
    <t>築造工事</t>
    <phoneticPr fontId="2"/>
  </si>
  <si>
    <t>測量設計</t>
    <rPh sb="0" eb="2">
      <t>ソクリョウ</t>
    </rPh>
    <rPh sb="2" eb="4">
      <t>セッケイ</t>
    </rPh>
    <phoneticPr fontId="2"/>
  </si>
  <si>
    <t>費用便益分析・交通量</t>
    <phoneticPr fontId="2"/>
  </si>
  <si>
    <t>第一苗圃工事</t>
    <rPh sb="0" eb="2">
      <t>ダイイチ</t>
    </rPh>
    <rPh sb="2" eb="3">
      <t>ナエ</t>
    </rPh>
    <rPh sb="3" eb="4">
      <t>ハタ</t>
    </rPh>
    <rPh sb="4" eb="6">
      <t>コウジ</t>
    </rPh>
    <phoneticPr fontId="2"/>
  </si>
  <si>
    <t>都市公園管理</t>
    <phoneticPr fontId="2"/>
  </si>
  <si>
    <t>トイレ清掃委託</t>
    <rPh sb="3" eb="5">
      <t>セイソウ</t>
    </rPh>
    <rPh sb="5" eb="7">
      <t>イタク</t>
    </rPh>
    <phoneticPr fontId="2"/>
  </si>
  <si>
    <t>梶野公園</t>
    <rPh sb="0" eb="4">
      <t>カジノコウエン</t>
    </rPh>
    <phoneticPr fontId="2"/>
  </si>
  <si>
    <t>長久保公園</t>
    <rPh sb="0" eb="5">
      <t>ナガクボコウエン</t>
    </rPh>
    <phoneticPr fontId="2"/>
  </si>
  <si>
    <t>緊急整備</t>
    <rPh sb="0" eb="4">
      <t>キンキュウセイビ</t>
    </rPh>
    <phoneticPr fontId="2"/>
  </si>
  <si>
    <t>剪定委託</t>
    <rPh sb="0" eb="2">
      <t>センテイ</t>
    </rPh>
    <rPh sb="2" eb="4">
      <t>イタク</t>
    </rPh>
    <phoneticPr fontId="2"/>
  </si>
  <si>
    <t>消火栓施設維持</t>
    <rPh sb="0" eb="3">
      <t>ショウカセン</t>
    </rPh>
    <rPh sb="3" eb="5">
      <t>シセツ</t>
    </rPh>
    <rPh sb="5" eb="7">
      <t>イジ</t>
    </rPh>
    <phoneticPr fontId="2"/>
  </si>
  <si>
    <t>６人</t>
    <rPh sb="1" eb="2">
      <t>ニン</t>
    </rPh>
    <phoneticPr fontId="2"/>
  </si>
  <si>
    <t>備品借上</t>
    <phoneticPr fontId="2"/>
  </si>
  <si>
    <t>消耗品</t>
    <phoneticPr fontId="2"/>
  </si>
  <si>
    <t>団員報酬</t>
    <phoneticPr fontId="2"/>
  </si>
  <si>
    <t>出動手当て</t>
    <phoneticPr fontId="2"/>
  </si>
  <si>
    <t>防災情報通信設置</t>
    <rPh sb="0" eb="2">
      <t>ボウサイ</t>
    </rPh>
    <rPh sb="2" eb="4">
      <t>ジョウホウ</t>
    </rPh>
    <rPh sb="4" eb="6">
      <t>ツウシン</t>
    </rPh>
    <rPh sb="6" eb="8">
      <t>セッチ</t>
    </rPh>
    <phoneticPr fontId="2"/>
  </si>
  <si>
    <t>防災無線設備保守</t>
    <phoneticPr fontId="2"/>
  </si>
  <si>
    <t>速記録</t>
    <rPh sb="0" eb="3">
      <t>ソッキロク</t>
    </rPh>
    <phoneticPr fontId="2"/>
  </si>
  <si>
    <t>私立幼稚園協会補助</t>
    <rPh sb="0" eb="2">
      <t>シリツ</t>
    </rPh>
    <rPh sb="2" eb="5">
      <t>ヨウチエン</t>
    </rPh>
    <rPh sb="5" eb="7">
      <t>キョウカイ</t>
    </rPh>
    <rPh sb="7" eb="9">
      <t>ホジョ</t>
    </rPh>
    <phoneticPr fontId="2"/>
  </si>
  <si>
    <t>保護者補助</t>
    <phoneticPr fontId="2"/>
  </si>
  <si>
    <t>就園奨励費</t>
    <phoneticPr fontId="2"/>
  </si>
  <si>
    <t>日本語指導補助員</t>
    <phoneticPr fontId="2"/>
  </si>
  <si>
    <t>外国人英語指導委託</t>
    <phoneticPr fontId="2"/>
  </si>
  <si>
    <t>借上</t>
    <phoneticPr fontId="2"/>
  </si>
  <si>
    <t>非常勤</t>
    <rPh sb="0" eb="3">
      <t>ヒジョウキン</t>
    </rPh>
    <phoneticPr fontId="2"/>
  </si>
  <si>
    <t>水道</t>
    <phoneticPr fontId="2"/>
  </si>
  <si>
    <t>電気</t>
    <phoneticPr fontId="2"/>
  </si>
  <si>
    <t>ガス</t>
    <phoneticPr fontId="2"/>
  </si>
  <si>
    <t>（建物・設備管理・警備・清掃・ごみ）</t>
    <phoneticPr fontId="2"/>
  </si>
  <si>
    <t>備品</t>
    <phoneticPr fontId="2"/>
  </si>
  <si>
    <t>スクールバス</t>
    <phoneticPr fontId="2"/>
  </si>
  <si>
    <t>（要保護及び準要保護児童就学援助）</t>
    <phoneticPr fontId="2"/>
  </si>
  <si>
    <t>PC借上</t>
    <phoneticPr fontId="2"/>
  </si>
  <si>
    <t>特別支援</t>
    <phoneticPr fontId="2"/>
  </si>
  <si>
    <t>就学援助</t>
    <phoneticPr fontId="2"/>
  </si>
  <si>
    <t>校医</t>
    <phoneticPr fontId="2"/>
  </si>
  <si>
    <t>交通災害共済</t>
    <rPh sb="0" eb="2">
      <t>コウツウ</t>
    </rPh>
    <rPh sb="2" eb="4">
      <t>サイガイ</t>
    </rPh>
    <rPh sb="4" eb="6">
      <t>キョウサイ</t>
    </rPh>
    <phoneticPr fontId="2"/>
  </si>
  <si>
    <t>消耗品</t>
    <rPh sb="0" eb="3">
      <t>ショウモウヒン</t>
    </rPh>
    <phoneticPr fontId="2"/>
  </si>
  <si>
    <t>本町小芝生・運動場</t>
    <phoneticPr fontId="2"/>
  </si>
  <si>
    <t>地デジ</t>
    <phoneticPr fontId="2"/>
  </si>
  <si>
    <t>東小給水設備改修</t>
    <phoneticPr fontId="2"/>
  </si>
  <si>
    <t>第四給水設備</t>
    <phoneticPr fontId="2"/>
  </si>
  <si>
    <t>前原体育館外壁</t>
    <phoneticPr fontId="2"/>
  </si>
  <si>
    <t>東小特別支援</t>
    <phoneticPr fontId="2"/>
  </si>
  <si>
    <t>東小太陽光</t>
    <phoneticPr fontId="2"/>
  </si>
  <si>
    <t>委託</t>
    <phoneticPr fontId="2"/>
  </si>
  <si>
    <t>借地料</t>
    <phoneticPr fontId="2"/>
  </si>
  <si>
    <t>交通共済</t>
    <rPh sb="0" eb="2">
      <t>コウツウ</t>
    </rPh>
    <rPh sb="2" eb="4">
      <t>キョウサイ</t>
    </rPh>
    <phoneticPr fontId="2"/>
  </si>
  <si>
    <t>委託費</t>
    <rPh sb="0" eb="3">
      <t>イタクヒ</t>
    </rPh>
    <phoneticPr fontId="2"/>
  </si>
  <si>
    <t>緑中給水</t>
    <rPh sb="0" eb="1">
      <t>ミドリ</t>
    </rPh>
    <rPh sb="1" eb="2">
      <t>チュウ</t>
    </rPh>
    <rPh sb="2" eb="4">
      <t>キュウスイ</t>
    </rPh>
    <phoneticPr fontId="2"/>
  </si>
  <si>
    <t>東中給水</t>
    <phoneticPr fontId="2"/>
  </si>
  <si>
    <t>家庭教育学級委託</t>
    <phoneticPr fontId="2"/>
  </si>
  <si>
    <t>中近東歴史文化講座</t>
    <phoneticPr fontId="2"/>
  </si>
  <si>
    <t>市民カルチャースクール</t>
    <rPh sb="0" eb="2">
      <t>シミン</t>
    </rPh>
    <phoneticPr fontId="2"/>
  </si>
  <si>
    <t>校庭開放指導員</t>
    <rPh sb="0" eb="2">
      <t>コウテイ</t>
    </rPh>
    <rPh sb="2" eb="4">
      <t>カイホウ</t>
    </rPh>
    <rPh sb="4" eb="7">
      <t>シドウイン</t>
    </rPh>
    <phoneticPr fontId="2"/>
  </si>
  <si>
    <t>編集委員</t>
    <phoneticPr fontId="2"/>
  </si>
  <si>
    <t>調査員</t>
    <phoneticPr fontId="2"/>
  </si>
  <si>
    <t>協力員</t>
    <rPh sb="0" eb="3">
      <t>キョウリョクイン</t>
    </rPh>
    <phoneticPr fontId="2"/>
  </si>
  <si>
    <t>電気</t>
    <rPh sb="0" eb="2">
      <t>デンキ</t>
    </rPh>
    <phoneticPr fontId="2"/>
  </si>
  <si>
    <t>水道</t>
    <rPh sb="0" eb="2">
      <t>スイドウ</t>
    </rPh>
    <phoneticPr fontId="2"/>
  </si>
  <si>
    <t>給与</t>
    <rPh sb="0" eb="2">
      <t>キュウヨ</t>
    </rPh>
    <phoneticPr fontId="2"/>
  </si>
  <si>
    <t>郵便</t>
    <rPh sb="0" eb="2">
      <t>ユウビン</t>
    </rPh>
    <phoneticPr fontId="2"/>
  </si>
  <si>
    <t>手数料</t>
    <rPh sb="0" eb="3">
      <t>テスウリョウ</t>
    </rPh>
    <phoneticPr fontId="2"/>
  </si>
  <si>
    <t>葬祭費</t>
    <rPh sb="0" eb="3">
      <t>ソウサイヒ</t>
    </rPh>
    <phoneticPr fontId="2"/>
  </si>
  <si>
    <t>徴収費</t>
    <rPh sb="0" eb="3">
      <t>チョウシュウヒ</t>
    </rPh>
    <phoneticPr fontId="2"/>
  </si>
  <si>
    <t>議会基本条例制定</t>
    <rPh sb="0" eb="6">
      <t>ギカイキホンジョウレイ</t>
    </rPh>
    <rPh sb="6" eb="8">
      <t>セイテイ</t>
    </rPh>
    <phoneticPr fontId="2"/>
  </si>
  <si>
    <t>議会報及び会議録</t>
    <rPh sb="0" eb="3">
      <t>ギカイホウ</t>
    </rPh>
    <rPh sb="3" eb="4">
      <t>オヨ</t>
    </rPh>
    <rPh sb="5" eb="8">
      <t>カイギロク</t>
    </rPh>
    <phoneticPr fontId="2"/>
  </si>
  <si>
    <t>議会報配布委託</t>
    <rPh sb="0" eb="3">
      <t>ギカイホウ</t>
    </rPh>
    <rPh sb="3" eb="5">
      <t>ハイフ</t>
    </rPh>
    <rPh sb="5" eb="7">
      <t>イタク</t>
    </rPh>
    <phoneticPr fontId="2"/>
  </si>
  <si>
    <t>共済費</t>
    <rPh sb="0" eb="3">
      <t>キョウサイヒ</t>
    </rPh>
    <phoneticPr fontId="2"/>
  </si>
  <si>
    <t>非常勤嘱託報酬</t>
    <rPh sb="0" eb="7">
      <t>ヒジョウキンショクタクホウシュウ</t>
    </rPh>
    <phoneticPr fontId="2"/>
  </si>
  <si>
    <t>選挙管理委員会委員報酬</t>
    <rPh sb="0" eb="4">
      <t>センキョカンリ</t>
    </rPh>
    <rPh sb="4" eb="9">
      <t>イインカイイイン</t>
    </rPh>
    <rPh sb="9" eb="11">
      <t>ホウシュウ</t>
    </rPh>
    <phoneticPr fontId="2"/>
  </si>
  <si>
    <t>市議会議員選挙費</t>
    <rPh sb="0" eb="5">
      <t>シギカイギイン</t>
    </rPh>
    <rPh sb="5" eb="8">
      <t>センキョヒ</t>
    </rPh>
    <phoneticPr fontId="2"/>
  </si>
  <si>
    <t>市議会議員選挙啓発費</t>
    <rPh sb="0" eb="7">
      <t>シギカイギインセンキョ</t>
    </rPh>
    <rPh sb="7" eb="10">
      <t>ケイハツヒ</t>
    </rPh>
    <phoneticPr fontId="2"/>
  </si>
  <si>
    <t>投票管理者２０人、立会人４０人、選挙長１人、選挙立会人１０人、期日前投票管理者１人、期日前投票立会人２人</t>
    <rPh sb="0" eb="5">
      <t>トウヒョウカンリシャ</t>
    </rPh>
    <rPh sb="7" eb="8">
      <t>ニン</t>
    </rPh>
    <rPh sb="9" eb="12">
      <t>タチアイニン</t>
    </rPh>
    <rPh sb="14" eb="15">
      <t>ニン</t>
    </rPh>
    <rPh sb="16" eb="19">
      <t>センキョチョウ</t>
    </rPh>
    <rPh sb="20" eb="21">
      <t>ニン</t>
    </rPh>
    <rPh sb="22" eb="27">
      <t>センキョタチアイニン</t>
    </rPh>
    <rPh sb="29" eb="30">
      <t>ニン</t>
    </rPh>
    <rPh sb="31" eb="39">
      <t>キジツマエトウヒョウカンリシャ</t>
    </rPh>
    <rPh sb="40" eb="41">
      <t>ニン</t>
    </rPh>
    <rPh sb="42" eb="47">
      <t>キジツマエトウヒョウ</t>
    </rPh>
    <rPh sb="47" eb="50">
      <t>タチアイニン</t>
    </rPh>
    <rPh sb="51" eb="52">
      <t>ニン</t>
    </rPh>
    <phoneticPr fontId="2"/>
  </si>
  <si>
    <t>時間外手当</t>
    <rPh sb="0" eb="5">
      <t>ジカンガイテアテ</t>
    </rPh>
    <phoneticPr fontId="2"/>
  </si>
  <si>
    <t>事務補助金賃金</t>
    <rPh sb="0" eb="7">
      <t>ジムホジョキンチンギン</t>
    </rPh>
    <phoneticPr fontId="2"/>
  </si>
  <si>
    <t>報償費</t>
    <rPh sb="0" eb="3">
      <t>ホウショウヒ</t>
    </rPh>
    <phoneticPr fontId="2"/>
  </si>
  <si>
    <t>選挙事務従事者謝礼等</t>
    <rPh sb="0" eb="7">
      <t>センキョジムジュウジシャ</t>
    </rPh>
    <rPh sb="7" eb="10">
      <t>シャレイトウ</t>
    </rPh>
    <phoneticPr fontId="2"/>
  </si>
  <si>
    <t>公費負担</t>
    <rPh sb="0" eb="4">
      <t>コウヒフタン</t>
    </rPh>
    <phoneticPr fontId="2"/>
  </si>
  <si>
    <t>H24:3人</t>
    <rPh sb="5" eb="6">
      <t>ニン</t>
    </rPh>
    <phoneticPr fontId="2"/>
  </si>
  <si>
    <t>苦情調整委員報酬</t>
    <rPh sb="0" eb="2">
      <t>クジョウ</t>
    </rPh>
    <rPh sb="2" eb="6">
      <t>チョウセイイイン</t>
    </rPh>
    <rPh sb="6" eb="8">
      <t>ホウシュウ</t>
    </rPh>
    <phoneticPr fontId="2"/>
  </si>
  <si>
    <t>H24:2人</t>
    <rPh sb="5" eb="6">
      <t>ニン</t>
    </rPh>
    <phoneticPr fontId="2"/>
  </si>
  <si>
    <t>特別障害者手当等</t>
    <rPh sb="0" eb="8">
      <t>トクベツショウガイシャテアテトウ</t>
    </rPh>
    <phoneticPr fontId="2"/>
  </si>
  <si>
    <t>ほぼ扶助費</t>
    <rPh sb="2" eb="5">
      <t>フジョヒ</t>
    </rPh>
    <phoneticPr fontId="2"/>
  </si>
  <si>
    <t>福祉サービス総合支援事業</t>
    <rPh sb="0" eb="2">
      <t>フクシ</t>
    </rPh>
    <rPh sb="6" eb="12">
      <t>ソウゴウシエンジギョウ</t>
    </rPh>
    <phoneticPr fontId="2"/>
  </si>
  <si>
    <t>自立支援医療・精神通院事務</t>
    <rPh sb="0" eb="6">
      <t>ジリツシエンイリョウ</t>
    </rPh>
    <rPh sb="7" eb="13">
      <t>セイシンツウインジム</t>
    </rPh>
    <phoneticPr fontId="2"/>
  </si>
  <si>
    <t>低所得者・離職者対策事業</t>
    <rPh sb="0" eb="4">
      <t>テイショトクシャ</t>
    </rPh>
    <rPh sb="5" eb="8">
      <t>リショクシャ</t>
    </rPh>
    <rPh sb="8" eb="12">
      <t>タイサクジギョウ</t>
    </rPh>
    <phoneticPr fontId="2"/>
  </si>
  <si>
    <t>心身障害者通所訓練民間施設補助</t>
    <rPh sb="0" eb="2">
      <t>シンシン</t>
    </rPh>
    <rPh sb="2" eb="5">
      <t>ショウガイシャ</t>
    </rPh>
    <rPh sb="5" eb="7">
      <t>ツウショ</t>
    </rPh>
    <rPh sb="7" eb="9">
      <t>クンレン</t>
    </rPh>
    <rPh sb="9" eb="11">
      <t>ミンカン</t>
    </rPh>
    <rPh sb="11" eb="13">
      <t>シセツ</t>
    </rPh>
    <rPh sb="13" eb="15">
      <t>ホジョ</t>
    </rPh>
    <phoneticPr fontId="2"/>
  </si>
  <si>
    <t>リフトタクシー</t>
    <phoneticPr fontId="2"/>
  </si>
  <si>
    <t>障害者高齢者移送サービス事業助成</t>
    <rPh sb="0" eb="3">
      <t>ショウガイシャ</t>
    </rPh>
    <rPh sb="3" eb="6">
      <t>コウレイシャ</t>
    </rPh>
    <rPh sb="6" eb="8">
      <t>イソウ</t>
    </rPh>
    <rPh sb="12" eb="14">
      <t>ジギョウ</t>
    </rPh>
    <rPh sb="14" eb="16">
      <t>ジョセイ</t>
    </rPh>
    <phoneticPr fontId="2"/>
  </si>
  <si>
    <t>障害程度区分判定審査会</t>
    <rPh sb="0" eb="11">
      <t>ショウガイテイドクブンハンテイシンサカイ</t>
    </rPh>
    <phoneticPr fontId="2"/>
  </si>
  <si>
    <t>障がい者就労支援センター</t>
    <rPh sb="0" eb="1">
      <t>ショウ</t>
    </rPh>
    <rPh sb="3" eb="4">
      <t>シャ</t>
    </rPh>
    <rPh sb="4" eb="6">
      <t>シュウロウ</t>
    </rPh>
    <rPh sb="6" eb="8">
      <t>シエン</t>
    </rPh>
    <phoneticPr fontId="2"/>
  </si>
  <si>
    <t>上記給付費事務費</t>
    <rPh sb="0" eb="2">
      <t>ジョウキ</t>
    </rPh>
    <rPh sb="2" eb="4">
      <t>キュウフ</t>
    </rPh>
    <rPh sb="4" eb="5">
      <t>ヒ</t>
    </rPh>
    <rPh sb="5" eb="8">
      <t>ジムヒ</t>
    </rPh>
    <phoneticPr fontId="2"/>
  </si>
  <si>
    <t>障害者自立支援法移行支援事業</t>
    <rPh sb="0" eb="3">
      <t>ショウガイシャ</t>
    </rPh>
    <rPh sb="3" eb="8">
      <t>ジリツシエンホウ</t>
    </rPh>
    <rPh sb="8" eb="10">
      <t>イコウ</t>
    </rPh>
    <rPh sb="10" eb="12">
      <t>シエン</t>
    </rPh>
    <rPh sb="12" eb="14">
      <t>ジギョウ</t>
    </rPh>
    <phoneticPr fontId="2"/>
  </si>
  <si>
    <t>障がい者福祉施設費</t>
    <rPh sb="0" eb="1">
      <t>ショウ</t>
    </rPh>
    <rPh sb="3" eb="4">
      <t>シャ</t>
    </rPh>
    <rPh sb="4" eb="6">
      <t>フクシ</t>
    </rPh>
    <rPh sb="6" eb="9">
      <t>シセツヒ</t>
    </rPh>
    <phoneticPr fontId="2"/>
  </si>
  <si>
    <t>訪問療養指導</t>
    <rPh sb="0" eb="6">
      <t>ホウモンリョウヨウシドウ</t>
    </rPh>
    <phoneticPr fontId="2"/>
  </si>
  <si>
    <t>療養給付費繰出金</t>
    <rPh sb="0" eb="8">
      <t>リョウヨウキュウフヒクリダシキン</t>
    </rPh>
    <phoneticPr fontId="2"/>
  </si>
  <si>
    <t>保険基盤安定繰出金</t>
    <rPh sb="0" eb="9">
      <t>ホケンキバンアンテイクリダシキン</t>
    </rPh>
    <phoneticPr fontId="2"/>
  </si>
  <si>
    <t>事務費繰出金</t>
    <rPh sb="0" eb="6">
      <t>ジムヒクリダシキン</t>
    </rPh>
    <phoneticPr fontId="2"/>
  </si>
  <si>
    <t>保険料軽減措置繰出金</t>
    <rPh sb="0" eb="10">
      <t>ホケンリョウケイゲンソチクリダシキン</t>
    </rPh>
    <phoneticPr fontId="2"/>
  </si>
  <si>
    <t>健康診査費繰出金</t>
    <rPh sb="0" eb="4">
      <t>ケンコウシンサ</t>
    </rPh>
    <rPh sb="4" eb="5">
      <t>ヒ</t>
    </rPh>
    <rPh sb="5" eb="6">
      <t>クリ</t>
    </rPh>
    <rPh sb="6" eb="8">
      <t>シュッキン</t>
    </rPh>
    <phoneticPr fontId="2"/>
  </si>
  <si>
    <t>その他繰出金</t>
    <rPh sb="2" eb="6">
      <t>タクリダシキン</t>
    </rPh>
    <phoneticPr fontId="2"/>
  </si>
  <si>
    <t>その他の保育施設助成</t>
    <rPh sb="2" eb="3">
      <t>タ</t>
    </rPh>
    <rPh sb="4" eb="8">
      <t>ホイクシセツ</t>
    </rPh>
    <rPh sb="8" eb="10">
      <t>ジョセイ</t>
    </rPh>
    <phoneticPr fontId="2"/>
  </si>
  <si>
    <t>病後児保育事業運営委託</t>
    <rPh sb="0" eb="3">
      <t>ビョウゴジ</t>
    </rPh>
    <rPh sb="3" eb="5">
      <t>ホイク</t>
    </rPh>
    <rPh sb="5" eb="7">
      <t>ジギョウ</t>
    </rPh>
    <rPh sb="7" eb="11">
      <t>ウンエイイタク</t>
    </rPh>
    <phoneticPr fontId="2"/>
  </si>
  <si>
    <t>その他保育施設定期利用保育事業補助金</t>
    <rPh sb="2" eb="3">
      <t>タ</t>
    </rPh>
    <rPh sb="3" eb="7">
      <t>ホイクシセツ</t>
    </rPh>
    <rPh sb="7" eb="18">
      <t>テイキリヨウホイクジギョウホジョキン</t>
    </rPh>
    <phoneticPr fontId="2"/>
  </si>
  <si>
    <t>特別保育事業補助</t>
    <phoneticPr fontId="2"/>
  </si>
  <si>
    <t>母子生活支援施設入所措置</t>
    <rPh sb="0" eb="2">
      <t>ボシ</t>
    </rPh>
    <rPh sb="2" eb="8">
      <t>セイカツシエンシセツ</t>
    </rPh>
    <rPh sb="8" eb="12">
      <t>ニュウショソチ</t>
    </rPh>
    <phoneticPr fontId="2"/>
  </si>
  <si>
    <t>3-2-3</t>
  </si>
  <si>
    <t>児童福祉施設費</t>
    <rPh sb="0" eb="7">
      <t>ジドウフクシシセツヒ</t>
    </rPh>
    <phoneticPr fontId="2"/>
  </si>
  <si>
    <t>3-2-4</t>
  </si>
  <si>
    <t>保育園費</t>
    <rPh sb="0" eb="4">
      <t>ホイクエンヒ</t>
    </rPh>
    <phoneticPr fontId="2"/>
  </si>
  <si>
    <t>手当</t>
    <rPh sb="0" eb="2">
      <t>テアテ</t>
    </rPh>
    <phoneticPr fontId="2"/>
  </si>
  <si>
    <t>１１０人</t>
    <rPh sb="3" eb="4">
      <t>ニン</t>
    </rPh>
    <phoneticPr fontId="2"/>
  </si>
  <si>
    <t>けやき保育園及びピノキオ幼児園移転改築等</t>
    <rPh sb="3" eb="6">
      <t>ホイクエン</t>
    </rPh>
    <rPh sb="6" eb="7">
      <t>オヨ</t>
    </rPh>
    <rPh sb="12" eb="15">
      <t>ヨウジエン</t>
    </rPh>
    <rPh sb="15" eb="20">
      <t>イテンカイチクトウ</t>
    </rPh>
    <phoneticPr fontId="2"/>
  </si>
  <si>
    <t>学童保育所費</t>
    <rPh sb="0" eb="2">
      <t>ガクドウ</t>
    </rPh>
    <rPh sb="2" eb="5">
      <t>ホイクショ</t>
    </rPh>
    <rPh sb="5" eb="6">
      <t>ヒ</t>
    </rPh>
    <phoneticPr fontId="2"/>
  </si>
  <si>
    <t>母子福祉費</t>
    <rPh sb="0" eb="2">
      <t>ボシ</t>
    </rPh>
    <rPh sb="2" eb="5">
      <t>フクシヒ</t>
    </rPh>
    <phoneticPr fontId="2"/>
  </si>
  <si>
    <t>健康づくり審議会</t>
    <rPh sb="0" eb="2">
      <t>ケンコウ</t>
    </rPh>
    <rPh sb="5" eb="8">
      <t>シンギカイ</t>
    </rPh>
    <phoneticPr fontId="2"/>
  </si>
  <si>
    <t>保健センター維持管理</t>
    <rPh sb="0" eb="2">
      <t>ホケン</t>
    </rPh>
    <rPh sb="6" eb="10">
      <t>イジカンリ</t>
    </rPh>
    <phoneticPr fontId="2"/>
  </si>
  <si>
    <t>消耗費。水光熱費、修繕料</t>
    <rPh sb="0" eb="3">
      <t>ショウモウヒ</t>
    </rPh>
    <rPh sb="4" eb="8">
      <t>スイコウネツヒ</t>
    </rPh>
    <rPh sb="9" eb="12">
      <t>シュウゼンリョウ</t>
    </rPh>
    <phoneticPr fontId="2"/>
  </si>
  <si>
    <t>（歯科衛生士・保健師・など）。H24:４人</t>
    <rPh sb="20" eb="21">
      <t>ニン</t>
    </rPh>
    <phoneticPr fontId="2"/>
  </si>
  <si>
    <t>大気汚染医療費助成</t>
    <rPh sb="0" eb="7">
      <t>タイキオセンイリョウヒ</t>
    </rPh>
    <rPh sb="7" eb="9">
      <t>ジョセイ</t>
    </rPh>
    <phoneticPr fontId="2"/>
  </si>
  <si>
    <t>ヒブワクチン</t>
    <phoneticPr fontId="2"/>
  </si>
  <si>
    <t>子宮頸がんワクチン</t>
    <rPh sb="0" eb="3">
      <t>シキュウケイ</t>
    </rPh>
    <phoneticPr fontId="2"/>
  </si>
  <si>
    <t>小児用肺炎球菌ワクチン</t>
    <rPh sb="0" eb="7">
      <t>ショウニヨウハイエンキュウキン</t>
    </rPh>
    <phoneticPr fontId="2"/>
  </si>
  <si>
    <t>自動車騒音常時監視調査委託</t>
    <rPh sb="0" eb="5">
      <t>ジドウシャソウオン</t>
    </rPh>
    <rPh sb="5" eb="13">
      <t>ジョウジカンシチョウサイタク</t>
    </rPh>
    <phoneticPr fontId="2"/>
  </si>
  <si>
    <t>同管理運営等委託料</t>
    <rPh sb="0" eb="1">
      <t>ドウ</t>
    </rPh>
    <rPh sb="1" eb="5">
      <t>カンリウンエイ</t>
    </rPh>
    <rPh sb="5" eb="6">
      <t>トウ</t>
    </rPh>
    <rPh sb="6" eb="9">
      <t>イタクリョウ</t>
    </rPh>
    <phoneticPr fontId="2"/>
  </si>
  <si>
    <t>環境基金費</t>
    <rPh sb="0" eb="2">
      <t>カンキョウ</t>
    </rPh>
    <rPh sb="2" eb="4">
      <t>キキン</t>
    </rPh>
    <rPh sb="4" eb="5">
      <t>ヒ</t>
    </rPh>
    <phoneticPr fontId="2"/>
  </si>
  <si>
    <t>一般廃棄物処理基本計画策定支援委託</t>
    <rPh sb="0" eb="5">
      <t>イッパンハイキブツ</t>
    </rPh>
    <rPh sb="5" eb="7">
      <t>ショリ</t>
    </rPh>
    <rPh sb="7" eb="11">
      <t>キホンケイカク</t>
    </rPh>
    <rPh sb="11" eb="13">
      <t>サクテイ</t>
    </rPh>
    <rPh sb="13" eb="15">
      <t>シエン</t>
    </rPh>
    <rPh sb="15" eb="17">
      <t>イタク</t>
    </rPh>
    <phoneticPr fontId="2"/>
  </si>
  <si>
    <t>可燃・不燃収集47206万（ここまで計）H22</t>
    <rPh sb="0" eb="2">
      <t>カネン</t>
    </rPh>
    <rPh sb="3" eb="5">
      <t>フネン</t>
    </rPh>
    <rPh sb="5" eb="7">
      <t>シュウシュウ</t>
    </rPh>
    <rPh sb="12" eb="13">
      <t>マン</t>
    </rPh>
    <rPh sb="18" eb="19">
      <t>ケイ</t>
    </rPh>
    <phoneticPr fontId="2"/>
  </si>
  <si>
    <t>不燃物搬出運搬</t>
    <rPh sb="0" eb="3">
      <t>フネンブツ</t>
    </rPh>
    <rPh sb="3" eb="5">
      <t>ハンシュツ</t>
    </rPh>
    <rPh sb="5" eb="7">
      <t>ウンパン</t>
    </rPh>
    <phoneticPr fontId="2"/>
  </si>
  <si>
    <t>有害ごみ運搬処理</t>
    <rPh sb="0" eb="2">
      <t>ユウガイ</t>
    </rPh>
    <rPh sb="4" eb="6">
      <t>ウンパン</t>
    </rPh>
    <rPh sb="6" eb="8">
      <t>ショリ</t>
    </rPh>
    <phoneticPr fontId="2"/>
  </si>
  <si>
    <t>鉄くず搬出</t>
    <rPh sb="0" eb="1">
      <t>テツ</t>
    </rPh>
    <rPh sb="3" eb="5">
      <t>ハンシュツ</t>
    </rPh>
    <phoneticPr fontId="2"/>
  </si>
  <si>
    <t>廃プラ運搬・選別・製品化</t>
    <rPh sb="0" eb="1">
      <t>ハイ</t>
    </rPh>
    <rPh sb="3" eb="5">
      <t>ウンパン</t>
    </rPh>
    <rPh sb="6" eb="8">
      <t>センベツ</t>
    </rPh>
    <rPh sb="9" eb="12">
      <t>セイヒンカ</t>
    </rPh>
    <phoneticPr fontId="2"/>
  </si>
  <si>
    <t>プラ容器再商品化</t>
    <rPh sb="2" eb="4">
      <t>ヨウキ</t>
    </rPh>
    <rPh sb="4" eb="8">
      <t>サイショウヒンカ</t>
    </rPh>
    <phoneticPr fontId="2"/>
  </si>
  <si>
    <t>可燃粗大ごみ運搬処理</t>
    <rPh sb="0" eb="2">
      <t>カネン</t>
    </rPh>
    <rPh sb="2" eb="4">
      <t>ソダイ</t>
    </rPh>
    <rPh sb="6" eb="8">
      <t>ウンパン</t>
    </rPh>
    <rPh sb="8" eb="10">
      <t>ショリ</t>
    </rPh>
    <phoneticPr fontId="2"/>
  </si>
  <si>
    <t>可燃処理委託</t>
    <rPh sb="0" eb="2">
      <t>カネン</t>
    </rPh>
    <rPh sb="2" eb="4">
      <t>ショリ</t>
    </rPh>
    <rPh sb="4" eb="6">
      <t>イタク</t>
    </rPh>
    <phoneticPr fontId="2"/>
  </si>
  <si>
    <t>広域資源組合負担金</t>
    <rPh sb="0" eb="2">
      <t>コウイキ</t>
    </rPh>
    <rPh sb="2" eb="4">
      <t>シゲン</t>
    </rPh>
    <rPh sb="4" eb="6">
      <t>クミアイ</t>
    </rPh>
    <rPh sb="6" eb="9">
      <t>フタンキン</t>
    </rPh>
    <phoneticPr fontId="2"/>
  </si>
  <si>
    <t>生ごみ乾燥機等借上</t>
    <rPh sb="0" eb="1">
      <t>ナマ</t>
    </rPh>
    <rPh sb="3" eb="6">
      <t>カンソウキ</t>
    </rPh>
    <rPh sb="6" eb="7">
      <t>トウ</t>
    </rPh>
    <rPh sb="7" eb="9">
      <t>カリア</t>
    </rPh>
    <phoneticPr fontId="2"/>
  </si>
  <si>
    <t>生ごみ乾燥機器稼動等</t>
    <rPh sb="0" eb="1">
      <t>ナマ</t>
    </rPh>
    <rPh sb="3" eb="5">
      <t>カンソウ</t>
    </rPh>
    <rPh sb="5" eb="7">
      <t>キキ</t>
    </rPh>
    <rPh sb="7" eb="9">
      <t>カドウ</t>
    </rPh>
    <rPh sb="9" eb="10">
      <t>トウ</t>
    </rPh>
    <phoneticPr fontId="2"/>
  </si>
  <si>
    <t>剪定枝処理委託</t>
    <rPh sb="0" eb="3">
      <t>センテイシ</t>
    </rPh>
    <rPh sb="3" eb="7">
      <t>ショリイタク</t>
    </rPh>
    <phoneticPr fontId="2"/>
  </si>
  <si>
    <t>みどり第３市民農園造成工事</t>
    <rPh sb="3" eb="4">
      <t>ダイ</t>
    </rPh>
    <rPh sb="5" eb="9">
      <t>シミンノウエン</t>
    </rPh>
    <rPh sb="9" eb="13">
      <t>ゾウセイコウジ</t>
    </rPh>
    <phoneticPr fontId="2"/>
  </si>
  <si>
    <t>公衆浴場施設改修費補助金</t>
    <rPh sb="0" eb="6">
      <t>コウシュウヨクジョウシセツ</t>
    </rPh>
    <rPh sb="6" eb="12">
      <t>カイシュウヒホジョキン</t>
    </rPh>
    <phoneticPr fontId="2"/>
  </si>
  <si>
    <t>事務所土地借上、設計委託、工事監理</t>
    <rPh sb="0" eb="3">
      <t>ジムショ</t>
    </rPh>
    <rPh sb="3" eb="5">
      <t>トチ</t>
    </rPh>
    <rPh sb="5" eb="7">
      <t>カリアゲ</t>
    </rPh>
    <rPh sb="8" eb="12">
      <t>セッケイイタク</t>
    </rPh>
    <rPh sb="13" eb="17">
      <t>コウジカンリ</t>
    </rPh>
    <phoneticPr fontId="2"/>
  </si>
  <si>
    <t>商工会</t>
    <phoneticPr fontId="2"/>
  </si>
  <si>
    <t>プレミアム商品券</t>
    <rPh sb="5" eb="8">
      <t>ショウヒンケン</t>
    </rPh>
    <phoneticPr fontId="2"/>
  </si>
  <si>
    <t>商店会街路装飾等LED化</t>
    <rPh sb="0" eb="3">
      <t>ショウテンカイ</t>
    </rPh>
    <rPh sb="3" eb="5">
      <t>ガイロ</t>
    </rPh>
    <rPh sb="5" eb="8">
      <t>ソウショクトウ</t>
    </rPh>
    <rPh sb="11" eb="12">
      <t>カ</t>
    </rPh>
    <phoneticPr fontId="2"/>
  </si>
  <si>
    <t>南口トイレ清掃管理委託</t>
    <rPh sb="0" eb="2">
      <t>ミナミグチ</t>
    </rPh>
    <rPh sb="5" eb="11">
      <t>セイソウカンリイタク</t>
    </rPh>
    <phoneticPr fontId="2"/>
  </si>
  <si>
    <t>測量委託</t>
    <rPh sb="0" eb="4">
      <t>ソクリョウイタク</t>
    </rPh>
    <phoneticPr fontId="2"/>
  </si>
  <si>
    <t>補修等原材料</t>
    <rPh sb="0" eb="3">
      <t>ホシュウトウ</t>
    </rPh>
    <rPh sb="3" eb="6">
      <t>ゲンザイリョウ</t>
    </rPh>
    <phoneticPr fontId="2"/>
  </si>
  <si>
    <t>委託料</t>
    <rPh sb="0" eb="3">
      <t>イタクリョウ</t>
    </rPh>
    <phoneticPr fontId="2"/>
  </si>
  <si>
    <t>工事費</t>
    <rPh sb="0" eb="3">
      <t>コウジヒ</t>
    </rPh>
    <phoneticPr fontId="2"/>
  </si>
  <si>
    <t>共同溝、補修、街路築造</t>
    <rPh sb="0" eb="3">
      <t>キョウドウコウ</t>
    </rPh>
    <rPh sb="4" eb="6">
      <t>ホシュウ</t>
    </rPh>
    <rPh sb="7" eb="11">
      <t>ガイロチクゾウ</t>
    </rPh>
    <phoneticPr fontId="2"/>
  </si>
  <si>
    <t>物件調査、境界杭設置、事業認定資料、測量。設計等。</t>
    <rPh sb="0" eb="4">
      <t>ブッケンチョウサ</t>
    </rPh>
    <rPh sb="5" eb="8">
      <t>キョウカイグイ</t>
    </rPh>
    <rPh sb="8" eb="10">
      <t>セッチ</t>
    </rPh>
    <rPh sb="11" eb="17">
      <t>ジギョウニンテイシリョウ</t>
    </rPh>
    <rPh sb="18" eb="20">
      <t>ソクリョウ</t>
    </rPh>
    <rPh sb="21" eb="23">
      <t>セッケイ</t>
    </rPh>
    <rPh sb="23" eb="24">
      <t>トウ</t>
    </rPh>
    <phoneticPr fontId="2"/>
  </si>
  <si>
    <t>維持補修、共同溝</t>
    <rPh sb="0" eb="4">
      <t>イジホシュウ</t>
    </rPh>
    <rPh sb="5" eb="8">
      <t>キョウドウコウ</t>
    </rPh>
    <phoneticPr fontId="2"/>
  </si>
  <si>
    <t>実施設計、物件調査・補償説明、測量</t>
    <rPh sb="0" eb="4">
      <t>ジッシセッケイ</t>
    </rPh>
    <rPh sb="5" eb="7">
      <t>ブッケン</t>
    </rPh>
    <rPh sb="7" eb="9">
      <t>チョウサ</t>
    </rPh>
    <rPh sb="10" eb="12">
      <t>ホショウ</t>
    </rPh>
    <rPh sb="12" eb="14">
      <t>セツメイ</t>
    </rPh>
    <rPh sb="15" eb="17">
      <t>ソクリョウ</t>
    </rPh>
    <phoneticPr fontId="2"/>
  </si>
  <si>
    <t>誘導設置標表示設置・段差改良</t>
    <rPh sb="0" eb="5">
      <t>ユウドウセッチヒョウ</t>
    </rPh>
    <rPh sb="5" eb="9">
      <t>ヒョウジセッチ</t>
    </rPh>
    <rPh sb="10" eb="14">
      <t>ダンサカイリョウ</t>
    </rPh>
    <phoneticPr fontId="2"/>
  </si>
  <si>
    <t>H22:（うち武蔵小金井撤去1524万、ほかは東小金井関係）</t>
    <phoneticPr fontId="2"/>
  </si>
  <si>
    <t>物件補償</t>
    <rPh sb="0" eb="4">
      <t>ブッケンホショウ</t>
    </rPh>
    <phoneticPr fontId="2"/>
  </si>
  <si>
    <t>H24:予定地整備・共同溝設置含む</t>
    <rPh sb="4" eb="9">
      <t>ヨテイチセイビ</t>
    </rPh>
    <rPh sb="10" eb="13">
      <t>キョウドウコウ</t>
    </rPh>
    <rPh sb="13" eb="15">
      <t>セッチ</t>
    </rPh>
    <rPh sb="15" eb="16">
      <t>フク</t>
    </rPh>
    <phoneticPr fontId="2"/>
  </si>
  <si>
    <t>引込み管路等設計・整備</t>
    <rPh sb="0" eb="2">
      <t>ヒキコ</t>
    </rPh>
    <rPh sb="3" eb="6">
      <t>カンロトウ</t>
    </rPh>
    <rPh sb="6" eb="8">
      <t>セッケイ</t>
    </rPh>
    <rPh sb="9" eb="11">
      <t>セイビ</t>
    </rPh>
    <phoneticPr fontId="2"/>
  </si>
  <si>
    <t>整備工事</t>
    <rPh sb="0" eb="4">
      <t>セイビコウジ</t>
    </rPh>
    <phoneticPr fontId="2"/>
  </si>
  <si>
    <t>噴霧装置電気設備管理、便所清掃、運営等支援、堆肥作り</t>
    <rPh sb="0" eb="4">
      <t>フンムソウチ</t>
    </rPh>
    <rPh sb="4" eb="8">
      <t>デンキセツビ</t>
    </rPh>
    <rPh sb="8" eb="10">
      <t>カンリ</t>
    </rPh>
    <rPh sb="11" eb="15">
      <t>ベンジョセイソウ</t>
    </rPh>
    <rPh sb="16" eb="19">
      <t>ウンエイトウ</t>
    </rPh>
    <rPh sb="19" eb="21">
      <t>シエン</t>
    </rPh>
    <rPh sb="22" eb="24">
      <t>タイヒ</t>
    </rPh>
    <rPh sb="24" eb="25">
      <t>ヅク</t>
    </rPh>
    <phoneticPr fontId="2"/>
  </si>
  <si>
    <t>小長久保公園用地取得</t>
    <rPh sb="0" eb="6">
      <t>コナガクボコウエン</t>
    </rPh>
    <rPh sb="6" eb="10">
      <t>ヨウチシュトク</t>
    </rPh>
    <phoneticPr fontId="2"/>
  </si>
  <si>
    <t>同物件補償</t>
    <rPh sb="0" eb="1">
      <t>ドウ</t>
    </rPh>
    <rPh sb="1" eb="5">
      <t>ブッケンホショウ</t>
    </rPh>
    <phoneticPr fontId="2"/>
  </si>
  <si>
    <t>工事費</t>
    <rPh sb="0" eb="3">
      <t>コウジヒ</t>
    </rPh>
    <phoneticPr fontId="2"/>
  </si>
  <si>
    <t>修繕費</t>
    <rPh sb="0" eb="3">
      <t>シュウゼンヒ</t>
    </rPh>
    <phoneticPr fontId="2"/>
  </si>
  <si>
    <t>災害対策経費</t>
    <rPh sb="0" eb="6">
      <t>サイガイタイサクケイヒ</t>
    </rPh>
    <phoneticPr fontId="2"/>
  </si>
  <si>
    <t>維持管理機器類購入</t>
    <rPh sb="0" eb="2">
      <t>イジ</t>
    </rPh>
    <rPh sb="2" eb="4">
      <t>カンリ</t>
    </rPh>
    <rPh sb="4" eb="7">
      <t>キキルイ</t>
    </rPh>
    <rPh sb="7" eb="9">
      <t>コウニュウ</t>
    </rPh>
    <phoneticPr fontId="2"/>
  </si>
  <si>
    <t>倉庫等購入</t>
    <rPh sb="0" eb="2">
      <t>ソウコ</t>
    </rPh>
    <rPh sb="2" eb="3">
      <t>トウ</t>
    </rPh>
    <rPh sb="3" eb="5">
      <t>コウニュウ</t>
    </rPh>
    <phoneticPr fontId="2"/>
  </si>
  <si>
    <t>防災無線移設工事</t>
    <rPh sb="0" eb="4">
      <t>ボウサイムセン</t>
    </rPh>
    <rPh sb="4" eb="8">
      <t>イセツコウジ</t>
    </rPh>
    <phoneticPr fontId="2"/>
  </si>
  <si>
    <t>業務用無線通信料</t>
    <rPh sb="0" eb="8">
      <t>ギョウムヨウムセンツウシンリョウ</t>
    </rPh>
    <phoneticPr fontId="2"/>
  </si>
  <si>
    <t>児童一人あたり</t>
    <rPh sb="0" eb="2">
      <t>ジドウ</t>
    </rPh>
    <rPh sb="2" eb="4">
      <t>ヒトリ</t>
    </rPh>
    <phoneticPr fontId="2"/>
  </si>
  <si>
    <t>非常勤嘱託</t>
    <rPh sb="0" eb="5">
      <t>ヒジョウキンショクタク</t>
    </rPh>
    <phoneticPr fontId="2"/>
  </si>
  <si>
    <t>小金井教育プラン学校支援施策推進事業</t>
    <rPh sb="0" eb="3">
      <t>コガネイ</t>
    </rPh>
    <rPh sb="3" eb="5">
      <t>キョウイク</t>
    </rPh>
    <rPh sb="8" eb="18">
      <t>ガッコウシエンシサクスイシンジギョウ</t>
    </rPh>
    <phoneticPr fontId="2"/>
  </si>
  <si>
    <t>その他教育指導経費</t>
    <rPh sb="2" eb="3">
      <t>タ</t>
    </rPh>
    <rPh sb="3" eb="7">
      <t>キョウイクシドウ</t>
    </rPh>
    <rPh sb="7" eb="9">
      <t>ケイヒ</t>
    </rPh>
    <phoneticPr fontId="2"/>
  </si>
  <si>
    <t>もくせい教室嘱託</t>
    <rPh sb="6" eb="8">
      <t>ショクタク</t>
    </rPh>
    <phoneticPr fontId="2"/>
  </si>
  <si>
    <t>給水回収、芝生整備、備品倉庫、給食機器、フェンスなど</t>
    <rPh sb="0" eb="2">
      <t>キュウスイ</t>
    </rPh>
    <rPh sb="2" eb="4">
      <t>カイシュウ</t>
    </rPh>
    <rPh sb="5" eb="9">
      <t>シバフセイビ</t>
    </rPh>
    <rPh sb="10" eb="14">
      <t>ビヒンソウコ</t>
    </rPh>
    <rPh sb="15" eb="19">
      <t>キュウショクキキ</t>
    </rPh>
    <phoneticPr fontId="2"/>
  </si>
  <si>
    <t>児童一人あたり</t>
    <rPh sb="0" eb="4">
      <t>ジドウヒトリ</t>
    </rPh>
    <phoneticPr fontId="2"/>
  </si>
  <si>
    <t>H24:は水光熱費</t>
    <rPh sb="5" eb="9">
      <t>スイコウネツヒ</t>
    </rPh>
    <phoneticPr fontId="2"/>
  </si>
  <si>
    <t>心臓検診委託</t>
    <rPh sb="0" eb="6">
      <t>シンゾウケンシンイタク</t>
    </rPh>
    <phoneticPr fontId="2"/>
  </si>
  <si>
    <t>給食機器、特別支援学級、体育館壁など</t>
    <rPh sb="0" eb="4">
      <t>キュウショクキキ</t>
    </rPh>
    <rPh sb="5" eb="11">
      <t>トクベツシエンガッキュウ</t>
    </rPh>
    <rPh sb="12" eb="16">
      <t>タイイクカンカベ</t>
    </rPh>
    <phoneticPr fontId="2"/>
  </si>
  <si>
    <t>３人</t>
    <rPh sb="1" eb="2">
      <t>ニン</t>
    </rPh>
    <phoneticPr fontId="2"/>
  </si>
  <si>
    <t>放課後子ども教室</t>
    <rPh sb="0" eb="4">
      <t>ホウカゴコ</t>
    </rPh>
    <rPh sb="6" eb="8">
      <t>キョウシツ</t>
    </rPh>
    <phoneticPr fontId="2"/>
  </si>
  <si>
    <t>本館冷暖房設備改修</t>
    <rPh sb="0" eb="7">
      <t>ホンカンレイダンボウセツビ</t>
    </rPh>
    <rPh sb="7" eb="9">
      <t>カイシュウ</t>
    </rPh>
    <phoneticPr fontId="2"/>
  </si>
  <si>
    <t>男女共同参画教育事業</t>
    <rPh sb="0" eb="2">
      <t>ダンジョ</t>
    </rPh>
    <rPh sb="2" eb="10">
      <t>キョウドウサンカクキョウイクジギョウ</t>
    </rPh>
    <phoneticPr fontId="2"/>
  </si>
  <si>
    <t>２３人</t>
    <rPh sb="2" eb="3">
      <t>ニン</t>
    </rPh>
    <phoneticPr fontId="2"/>
  </si>
  <si>
    <t>図書館事業</t>
    <rPh sb="0" eb="5">
      <t>トショカンジギョウ</t>
    </rPh>
    <phoneticPr fontId="2"/>
  </si>
  <si>
    <t>図書館維持管理</t>
    <rPh sb="0" eb="3">
      <t>トショカン</t>
    </rPh>
    <rPh sb="3" eb="7">
      <t>イジカンリ</t>
    </rPh>
    <phoneticPr fontId="2"/>
  </si>
  <si>
    <t>清掃、消防設備点検</t>
    <rPh sb="0" eb="2">
      <t>セイソウ</t>
    </rPh>
    <rPh sb="3" eb="7">
      <t>ショウボウセツビ</t>
    </rPh>
    <rPh sb="7" eb="9">
      <t>テンケン</t>
    </rPh>
    <phoneticPr fontId="2"/>
  </si>
  <si>
    <t>名称小金井復活プロジェクト</t>
    <rPh sb="0" eb="2">
      <t>メイショウ</t>
    </rPh>
    <rPh sb="2" eb="5">
      <t>コガネイ</t>
    </rPh>
    <rPh sb="5" eb="7">
      <t>フッカツ</t>
    </rPh>
    <phoneticPr fontId="2"/>
  </si>
  <si>
    <t>玉川上水人道橋実施設計。山桜運搬</t>
    <rPh sb="0" eb="4">
      <t>タマガワジョウスイ</t>
    </rPh>
    <rPh sb="4" eb="7">
      <t>ジンドウキョウ</t>
    </rPh>
    <rPh sb="7" eb="11">
      <t>ジッシセッケイ</t>
    </rPh>
    <rPh sb="12" eb="16">
      <t>ヤマザクラウンパン</t>
    </rPh>
    <phoneticPr fontId="2"/>
  </si>
  <si>
    <t>スポーツ推進委員</t>
    <rPh sb="4" eb="6">
      <t>スイシン</t>
    </rPh>
    <rPh sb="6" eb="8">
      <t>イイン</t>
    </rPh>
    <phoneticPr fontId="2"/>
  </si>
  <si>
    <t>12-1-1</t>
    <phoneticPr fontId="2"/>
  </si>
  <si>
    <t>土地基金費</t>
    <rPh sb="0" eb="5">
      <t>トチキキンヒ</t>
    </rPh>
    <phoneticPr fontId="2"/>
  </si>
  <si>
    <t>12-2-1</t>
    <phoneticPr fontId="2"/>
  </si>
  <si>
    <t>開発公社費</t>
    <rPh sb="0" eb="5">
      <t>カイハツコウシャヒ</t>
    </rPh>
    <phoneticPr fontId="2"/>
  </si>
  <si>
    <t>13-1-1</t>
    <phoneticPr fontId="2"/>
  </si>
  <si>
    <t>予備費</t>
    <rPh sb="0" eb="3">
      <t>ヨビヒ</t>
    </rPh>
    <phoneticPr fontId="2"/>
  </si>
  <si>
    <t>H22決算</t>
    <rPh sb="3" eb="5">
      <t>ケッサン</t>
    </rPh>
    <phoneticPr fontId="2"/>
  </si>
  <si>
    <t>H24予算</t>
    <rPh sb="3" eb="5">
      <t>ヨサン</t>
    </rPh>
    <phoneticPr fontId="2"/>
  </si>
  <si>
    <t>平成２２年決算</t>
    <rPh sb="0" eb="2">
      <t>ヘイセイ</t>
    </rPh>
    <rPh sb="4" eb="5">
      <t>ネン</t>
    </rPh>
    <rPh sb="5" eb="7">
      <t>ケッサン</t>
    </rPh>
    <phoneticPr fontId="2"/>
  </si>
  <si>
    <t>3人</t>
    <rPh sb="1" eb="2">
      <t>ニン</t>
    </rPh>
    <phoneticPr fontId="2"/>
  </si>
  <si>
    <t>分担金及び負担金</t>
    <rPh sb="0" eb="3">
      <t>ブンタンキン</t>
    </rPh>
    <rPh sb="3" eb="4">
      <t>オヨ</t>
    </rPh>
    <rPh sb="5" eb="8">
      <t>フタンキン</t>
    </rPh>
    <phoneticPr fontId="2"/>
  </si>
  <si>
    <t>諸収入</t>
    <rPh sb="0" eb="3">
      <t>ショシュウニュウ</t>
    </rPh>
    <phoneticPr fontId="2"/>
  </si>
  <si>
    <t>下水道費</t>
    <rPh sb="0" eb="4">
      <t>ゲスイドウヒ</t>
    </rPh>
    <phoneticPr fontId="2"/>
  </si>
  <si>
    <t>流域下水道債</t>
    <rPh sb="0" eb="2">
      <t>リュウイキ</t>
    </rPh>
    <rPh sb="2" eb="5">
      <t>ゲスイドウ</t>
    </rPh>
    <rPh sb="5" eb="6">
      <t>サイ</t>
    </rPh>
    <phoneticPr fontId="2"/>
  </si>
  <si>
    <t>多摩川流域下水道野川処理区建設負担金</t>
    <rPh sb="0" eb="3">
      <t>タマガワ</t>
    </rPh>
    <rPh sb="3" eb="5">
      <t>リュウイキ</t>
    </rPh>
    <rPh sb="5" eb="8">
      <t>ゲスイドウ</t>
    </rPh>
    <rPh sb="8" eb="10">
      <t>ノガワ</t>
    </rPh>
    <rPh sb="10" eb="12">
      <t>ショリ</t>
    </rPh>
    <rPh sb="12" eb="13">
      <t>ク</t>
    </rPh>
    <rPh sb="13" eb="15">
      <t>ケンセツ</t>
    </rPh>
    <rPh sb="15" eb="18">
      <t>フタンキン</t>
    </rPh>
    <phoneticPr fontId="2"/>
  </si>
  <si>
    <t>財政安定化基金支出金</t>
    <rPh sb="0" eb="5">
      <t>ザイセイアンテイカ</t>
    </rPh>
    <rPh sb="5" eb="10">
      <t>キキンシシュツキン</t>
    </rPh>
    <phoneticPr fontId="2"/>
  </si>
  <si>
    <t>介護予防サービス等事業</t>
    <rPh sb="0" eb="2">
      <t>カイゴ</t>
    </rPh>
    <rPh sb="2" eb="4">
      <t>ヨボウ</t>
    </rPh>
    <rPh sb="8" eb="9">
      <t>トウ</t>
    </rPh>
    <rPh sb="9" eb="11">
      <t>ジギョウ</t>
    </rPh>
    <phoneticPr fontId="2"/>
  </si>
  <si>
    <t>ほぼガイドブック・パンフレット作成費</t>
    <rPh sb="15" eb="17">
      <t>サクセイ</t>
    </rPh>
    <rPh sb="17" eb="18">
      <t>ヒ</t>
    </rPh>
    <phoneticPr fontId="2"/>
  </si>
  <si>
    <t>地域密着型介護予防サービス給付費</t>
    <rPh sb="0" eb="5">
      <t>チイキミッチャクガタ</t>
    </rPh>
    <rPh sb="5" eb="9">
      <t>カイゴヨボウ</t>
    </rPh>
    <rPh sb="13" eb="16">
      <t>キュウフヒ</t>
    </rPh>
    <phoneticPr fontId="2"/>
  </si>
  <si>
    <t>二次予防事業費</t>
    <rPh sb="0" eb="7">
      <t>ニジヨボウジギョウヒ</t>
    </rPh>
    <phoneticPr fontId="2"/>
  </si>
  <si>
    <t>4‐1-2</t>
  </si>
  <si>
    <t>一次予防事業費</t>
    <rPh sb="0" eb="7">
      <t>イチジヨボウジギョウヒ</t>
    </rPh>
    <phoneticPr fontId="2"/>
  </si>
  <si>
    <t>包括的支援事業費</t>
    <rPh sb="0" eb="8">
      <t>ホウカツテキシエンジギョウヒ</t>
    </rPh>
    <phoneticPr fontId="2"/>
  </si>
  <si>
    <t>4‐2-2</t>
  </si>
  <si>
    <t>任意事業費</t>
    <rPh sb="0" eb="5">
      <t>ニンイジギョウヒ</t>
    </rPh>
    <phoneticPr fontId="2"/>
  </si>
  <si>
    <t>健康診査費</t>
    <rPh sb="0" eb="5">
      <t>ケンコウシンサヒ</t>
    </rPh>
    <phoneticPr fontId="2"/>
  </si>
  <si>
    <t>保健衛生普及費</t>
    <rPh sb="0" eb="7">
      <t>ホケンエイセイフキュウヒ</t>
    </rPh>
    <phoneticPr fontId="2"/>
  </si>
  <si>
    <t>1-2-1</t>
    <phoneticPr fontId="2"/>
  </si>
  <si>
    <t>国有資産等所在市町村交付金</t>
    <rPh sb="0" eb="5">
      <t>コクユウシサントウ</t>
    </rPh>
    <rPh sb="5" eb="13">
      <t>ショザイシチョウソンコウフキン</t>
    </rPh>
    <phoneticPr fontId="2"/>
  </si>
  <si>
    <t>環境配慮住宅型研究施設</t>
    <rPh sb="0" eb="6">
      <t>カンキョウハイリョジュウタク</t>
    </rPh>
    <rPh sb="6" eb="7">
      <t>ガタ</t>
    </rPh>
    <rPh sb="7" eb="11">
      <t>ケンキュウシセツ</t>
    </rPh>
    <phoneticPr fontId="2"/>
  </si>
  <si>
    <t>12-1-6</t>
  </si>
  <si>
    <t>教育使用料</t>
    <rPh sb="0" eb="2">
      <t>キョウイク</t>
    </rPh>
    <rPh sb="2" eb="5">
      <t>シヨウリョウ</t>
    </rPh>
    <phoneticPr fontId="2"/>
  </si>
  <si>
    <t>工場公害防止許可手数料</t>
    <rPh sb="0" eb="11">
      <t>コウジョウコウガイボウシキョカテスウリョウ</t>
    </rPh>
    <phoneticPr fontId="2"/>
  </si>
  <si>
    <t>被用者小学校修了前特例給付</t>
    <rPh sb="0" eb="3">
      <t>ヒヨウシャ</t>
    </rPh>
    <rPh sb="3" eb="6">
      <t>ショウガッコウ</t>
    </rPh>
    <rPh sb="6" eb="8">
      <t>シュウリョウ</t>
    </rPh>
    <rPh sb="8" eb="9">
      <t>マエ</t>
    </rPh>
    <rPh sb="9" eb="11">
      <t>トクレイ</t>
    </rPh>
    <rPh sb="11" eb="13">
      <t>キュウフ</t>
    </rPh>
    <phoneticPr fontId="2"/>
  </si>
  <si>
    <t>子ども手当負担金</t>
    <rPh sb="0" eb="1">
      <t>コ</t>
    </rPh>
    <rPh sb="3" eb="5">
      <t>テアテ</t>
    </rPh>
    <rPh sb="5" eb="8">
      <t>フタンキン</t>
    </rPh>
    <phoneticPr fontId="2"/>
  </si>
  <si>
    <t>中学生子供のための手当負担金</t>
    <rPh sb="0" eb="3">
      <t>チュウガクセイ</t>
    </rPh>
    <rPh sb="3" eb="5">
      <t>コドモ</t>
    </rPh>
    <rPh sb="9" eb="14">
      <t>テアテフタンキン</t>
    </rPh>
    <phoneticPr fontId="2"/>
  </si>
  <si>
    <t>13-1‐1‐11</t>
  </si>
  <si>
    <t>保育所運営</t>
    <rPh sb="0" eb="5">
      <t>ホイクジョウンエイ</t>
    </rPh>
    <phoneticPr fontId="2"/>
  </si>
  <si>
    <t>子育て支援交付金</t>
    <rPh sb="0" eb="2">
      <t>コソダ</t>
    </rPh>
    <rPh sb="3" eb="8">
      <t>シエンコウフキン</t>
    </rPh>
    <phoneticPr fontId="2"/>
  </si>
  <si>
    <t>国民健康保険基盤安定負担金</t>
    <rPh sb="0" eb="2">
      <t>コクミン</t>
    </rPh>
    <rPh sb="2" eb="4">
      <t>ケンコウ</t>
    </rPh>
    <rPh sb="4" eb="6">
      <t>ホケン</t>
    </rPh>
    <rPh sb="6" eb="8">
      <t>キバン</t>
    </rPh>
    <rPh sb="8" eb="10">
      <t>アンテイ</t>
    </rPh>
    <rPh sb="10" eb="13">
      <t>フタンキン</t>
    </rPh>
    <phoneticPr fontId="2"/>
  </si>
  <si>
    <t>障害者自立支援給付費</t>
    <rPh sb="0" eb="10">
      <t>ショウガイシャジリツシエンキュウフヒ</t>
    </rPh>
    <phoneticPr fontId="2"/>
  </si>
  <si>
    <t>被用者児童手当等</t>
    <rPh sb="0" eb="8">
      <t>ヒヨウシャジドウテアテトウ</t>
    </rPh>
    <phoneticPr fontId="2"/>
  </si>
  <si>
    <t>非被用者児童手当等</t>
    <rPh sb="0" eb="1">
      <t>ヒ</t>
    </rPh>
    <rPh sb="1" eb="4">
      <t>ヒヨウシャ</t>
    </rPh>
    <rPh sb="4" eb="9">
      <t>ジドウテアテトウ</t>
    </rPh>
    <phoneticPr fontId="2"/>
  </si>
  <si>
    <t>生活保護費</t>
    <rPh sb="0" eb="5">
      <t>セイカツホゴヒ</t>
    </rPh>
    <phoneticPr fontId="2"/>
  </si>
  <si>
    <t>被用者小学校終了前特例給付</t>
    <rPh sb="0" eb="13">
      <t>ヒヨウシャショウガッコウシュウリョウマエトクレイキュウフ</t>
    </rPh>
    <phoneticPr fontId="2"/>
  </si>
  <si>
    <t>非被用者小学校終了前特例給付</t>
    <rPh sb="0" eb="1">
      <t>ヒ</t>
    </rPh>
    <rPh sb="1" eb="14">
      <t>ヒヨウシャショウガッコウシュウリョウマエトクレイキュウフ</t>
    </rPh>
    <phoneticPr fontId="2"/>
  </si>
  <si>
    <t>子ども手当</t>
    <rPh sb="0" eb="1">
      <t>コ</t>
    </rPh>
    <rPh sb="3" eb="5">
      <t>テアテ</t>
    </rPh>
    <phoneticPr fontId="2"/>
  </si>
  <si>
    <t>中学生子供のための手当</t>
    <rPh sb="0" eb="5">
      <t>チュウガクセイコドモ</t>
    </rPh>
    <rPh sb="9" eb="11">
      <t>テアテ</t>
    </rPh>
    <phoneticPr fontId="2"/>
  </si>
  <si>
    <t>14-1‐2</t>
  </si>
  <si>
    <t>地域福祉基金</t>
    <rPh sb="0" eb="6">
      <t>チイキフクシキキン</t>
    </rPh>
    <phoneticPr fontId="2"/>
  </si>
  <si>
    <t>環境基金</t>
    <rPh sb="0" eb="4">
      <t>カンキョウキキン</t>
    </rPh>
    <phoneticPr fontId="2"/>
  </si>
  <si>
    <t>延滞金</t>
    <rPh sb="0" eb="2">
      <t>エンタイ</t>
    </rPh>
    <rPh sb="2" eb="3">
      <t>キン</t>
    </rPh>
    <phoneticPr fontId="2"/>
  </si>
  <si>
    <t>20-1‐2</t>
  </si>
  <si>
    <t>民生債</t>
    <rPh sb="0" eb="3">
      <t>ミンセイサイ</t>
    </rPh>
    <phoneticPr fontId="2"/>
  </si>
  <si>
    <t>土木債</t>
    <rPh sb="0" eb="3">
      <t>ドボクサイ</t>
    </rPh>
    <phoneticPr fontId="2"/>
  </si>
  <si>
    <t>けやき保育園及びピノキオ幼児園</t>
    <rPh sb="3" eb="6">
      <t>ホイクエン</t>
    </rPh>
    <rPh sb="6" eb="7">
      <t>オヨ</t>
    </rPh>
    <rPh sb="12" eb="15">
      <t>ヨウジエン</t>
    </rPh>
    <phoneticPr fontId="2"/>
  </si>
  <si>
    <t>郷土史復刻版</t>
    <rPh sb="0" eb="3">
      <t>キョウドシ</t>
    </rPh>
    <rPh sb="3" eb="6">
      <t>フッコクバン</t>
    </rPh>
    <phoneticPr fontId="2"/>
  </si>
  <si>
    <t>ハケの森美術館図録</t>
    <rPh sb="3" eb="7">
      <t>モリビジュツカン</t>
    </rPh>
    <rPh sb="7" eb="9">
      <t>ズロク</t>
    </rPh>
    <phoneticPr fontId="2"/>
  </si>
  <si>
    <t>財源H24</t>
    <rPh sb="0" eb="2">
      <t>ザイゲン</t>
    </rPh>
    <phoneticPr fontId="2"/>
  </si>
  <si>
    <t>国都</t>
    <rPh sb="0" eb="2">
      <t>クニト</t>
    </rPh>
    <phoneticPr fontId="2"/>
  </si>
  <si>
    <t>地方債</t>
    <rPh sb="0" eb="3">
      <t>チホウサイ</t>
    </rPh>
    <phoneticPr fontId="2"/>
  </si>
  <si>
    <t>職員人件費その他</t>
    <rPh sb="0" eb="5">
      <t>ショクインジンケンヒ</t>
    </rPh>
    <rPh sb="7" eb="8">
      <t>タ</t>
    </rPh>
    <phoneticPr fontId="2"/>
  </si>
  <si>
    <t>議員の報酬等の経費</t>
    <rPh sb="0" eb="2">
      <t>ギイン</t>
    </rPh>
    <rPh sb="3" eb="6">
      <t>ホウシュウトウ</t>
    </rPh>
    <rPh sb="7" eb="9">
      <t>ケイヒ</t>
    </rPh>
    <phoneticPr fontId="2"/>
  </si>
  <si>
    <t xml:space="preserve"> 給料</t>
    <rPh sb="1" eb="3">
      <t>キュウリョウ</t>
    </rPh>
    <phoneticPr fontId="2"/>
  </si>
  <si>
    <t xml:space="preserve"> 地域手当</t>
    <rPh sb="1" eb="5">
      <t>チイキテアテ</t>
    </rPh>
    <phoneticPr fontId="2"/>
  </si>
  <si>
    <t xml:space="preserve"> 時間外勤務手当</t>
    <rPh sb="1" eb="8">
      <t>ジカンガイキンムテアテ</t>
    </rPh>
    <phoneticPr fontId="2"/>
  </si>
  <si>
    <t xml:space="preserve"> 期末手当</t>
    <rPh sb="1" eb="5">
      <t>キマツテアテ</t>
    </rPh>
    <phoneticPr fontId="2"/>
  </si>
  <si>
    <t xml:space="preserve"> 退職手当</t>
    <rPh sb="3" eb="5">
      <t>テアテ</t>
    </rPh>
    <phoneticPr fontId="2"/>
  </si>
  <si>
    <t xml:space="preserve"> 勤勉手当</t>
    <rPh sb="1" eb="5">
      <t>キンベンテアテ</t>
    </rPh>
    <phoneticPr fontId="2"/>
  </si>
  <si>
    <t xml:space="preserve"> 共済費</t>
    <rPh sb="1" eb="4">
      <t>キョウサイヒ</t>
    </rPh>
    <phoneticPr fontId="2"/>
  </si>
  <si>
    <t xml:space="preserve"> 代替臨時職員賃金</t>
    <rPh sb="1" eb="3">
      <t>ダイガ</t>
    </rPh>
    <rPh sb="3" eb="9">
      <t>リンジショクインチンギン</t>
    </rPh>
    <phoneticPr fontId="2"/>
  </si>
  <si>
    <t>職員人件費その他</t>
    <rPh sb="0" eb="5">
      <t>ショクインジンケンヒ</t>
    </rPh>
    <rPh sb="7" eb="8">
      <t>タ</t>
    </rPh>
    <phoneticPr fontId="2"/>
  </si>
  <si>
    <t>特別職報酬等審議会</t>
    <rPh sb="0" eb="6">
      <t>トクベツショクホウシュウトウ</t>
    </rPh>
    <rPh sb="6" eb="9">
      <t>シンギカイ</t>
    </rPh>
    <phoneticPr fontId="2"/>
  </si>
  <si>
    <t>公務災害補償等審査会</t>
    <rPh sb="0" eb="10">
      <t>コウムサイガイホショウトウシンサカイ</t>
    </rPh>
    <phoneticPr fontId="2"/>
  </si>
  <si>
    <t>法務事務</t>
    <rPh sb="0" eb="4">
      <t>ホウムジム</t>
    </rPh>
    <phoneticPr fontId="2"/>
  </si>
  <si>
    <t>秘書に要する経費</t>
    <rPh sb="0" eb="2">
      <t>ヒショ</t>
    </rPh>
    <rPh sb="3" eb="4">
      <t>ヨウ</t>
    </rPh>
    <rPh sb="6" eb="8">
      <t>ケイヒ</t>
    </rPh>
    <phoneticPr fontId="2"/>
  </si>
  <si>
    <t>事務管理に要する経費</t>
    <rPh sb="0" eb="4">
      <t>ジムカンリ</t>
    </rPh>
    <rPh sb="5" eb="6">
      <t>ヨウ</t>
    </rPh>
    <rPh sb="8" eb="10">
      <t>ケイヒ</t>
    </rPh>
    <phoneticPr fontId="2"/>
  </si>
  <si>
    <t>人権啓発事業</t>
    <rPh sb="0" eb="6">
      <t>ジンケンケイハツジギョウ</t>
    </rPh>
    <phoneticPr fontId="2"/>
  </si>
  <si>
    <t>負担金・補助金・出資金</t>
    <rPh sb="0" eb="3">
      <t>フタンキン</t>
    </rPh>
    <rPh sb="4" eb="7">
      <t>ホジョキン</t>
    </rPh>
    <rPh sb="8" eb="11">
      <t>シュッシキン</t>
    </rPh>
    <phoneticPr fontId="2"/>
  </si>
  <si>
    <t>小切手未払資金償還金</t>
    <rPh sb="0" eb="10">
      <t>コギッテミハライシキンショウカンキン</t>
    </rPh>
    <phoneticPr fontId="2"/>
  </si>
  <si>
    <t>市長会、総合事務組合など</t>
    <rPh sb="0" eb="3">
      <t>シチョウカイ</t>
    </rPh>
    <rPh sb="4" eb="10">
      <t>ソウゴウジムクミアイ</t>
    </rPh>
    <phoneticPr fontId="2"/>
  </si>
  <si>
    <t>安全・安心まちづくり対策</t>
    <rPh sb="0" eb="2">
      <t>アンゼン</t>
    </rPh>
    <rPh sb="3" eb="5">
      <t>アンシン</t>
    </rPh>
    <rPh sb="10" eb="12">
      <t>タイサク</t>
    </rPh>
    <phoneticPr fontId="2"/>
  </si>
  <si>
    <t>安全安心メール。防犯協会補助金など</t>
    <rPh sb="0" eb="4">
      <t>アンゼンアンシン</t>
    </rPh>
    <rPh sb="8" eb="16">
      <t>ボウハンキョウカイホジョキンア</t>
    </rPh>
    <phoneticPr fontId="2"/>
  </si>
  <si>
    <t>新庁舎建設調査</t>
    <rPh sb="0" eb="3">
      <t>シンチョウシャ</t>
    </rPh>
    <rPh sb="3" eb="7">
      <t>ケンセツチョウサ</t>
    </rPh>
    <phoneticPr fontId="2"/>
  </si>
  <si>
    <t>本庁舎壁面緑化</t>
    <rPh sb="0" eb="3">
      <t>ホンチョウシャ</t>
    </rPh>
    <rPh sb="3" eb="7">
      <t>ヘキメンリョッカ</t>
    </rPh>
    <phoneticPr fontId="2"/>
  </si>
  <si>
    <t>広聴・相談</t>
    <rPh sb="0" eb="2">
      <t>コウチョウ</t>
    </rPh>
    <rPh sb="3" eb="5">
      <t>ソウダン</t>
    </rPh>
    <phoneticPr fontId="2"/>
  </si>
  <si>
    <t>平和推進事業</t>
    <rPh sb="0" eb="6">
      <t>ヘイワスイシンジギョウ</t>
    </rPh>
    <phoneticPr fontId="2"/>
  </si>
  <si>
    <t>男女平等意識の育成経費</t>
    <rPh sb="0" eb="6">
      <t>ダンジョビョウドウイシキ</t>
    </rPh>
    <rPh sb="7" eb="9">
      <t>イクセイ</t>
    </rPh>
    <rPh sb="9" eb="11">
      <t>ケイヒ</t>
    </rPh>
    <phoneticPr fontId="2"/>
  </si>
  <si>
    <t>行動計画の推進</t>
    <rPh sb="0" eb="4">
      <t>コウドウケイカク</t>
    </rPh>
    <rPh sb="5" eb="7">
      <t>スイシン</t>
    </rPh>
    <phoneticPr fontId="2"/>
  </si>
  <si>
    <t>財産管理経費</t>
    <rPh sb="0" eb="6">
      <t>ザイサンカンリケイヒ</t>
    </rPh>
    <phoneticPr fontId="2"/>
  </si>
  <si>
    <t>契約経費</t>
    <rPh sb="0" eb="2">
      <t>ケイヤク</t>
    </rPh>
    <rPh sb="2" eb="4">
      <t>ケイヒ</t>
    </rPh>
    <phoneticPr fontId="2"/>
  </si>
  <si>
    <t>検査経費</t>
    <rPh sb="0" eb="4">
      <t>ケンサケイヒ</t>
    </rPh>
    <phoneticPr fontId="2"/>
  </si>
  <si>
    <t>市民参加推進会議</t>
    <rPh sb="0" eb="8">
      <t>シミンサンカスイシンカイギ</t>
    </rPh>
    <phoneticPr fontId="2"/>
  </si>
  <si>
    <t>集会施設維持管理</t>
    <rPh sb="0" eb="2">
      <t>シュウカイ</t>
    </rPh>
    <rPh sb="2" eb="4">
      <t>シセツ</t>
    </rPh>
    <rPh sb="4" eb="8">
      <t>イジカンリ</t>
    </rPh>
    <phoneticPr fontId="2"/>
  </si>
  <si>
    <t>集会施設管理</t>
    <rPh sb="0" eb="4">
      <t>シュウカイシセツ</t>
    </rPh>
    <rPh sb="4" eb="6">
      <t>カンリ</t>
    </rPh>
    <phoneticPr fontId="2"/>
  </si>
  <si>
    <t>三宅村友好都市交流</t>
    <rPh sb="0" eb="3">
      <t>ミヤケムラ</t>
    </rPh>
    <rPh sb="3" eb="9">
      <t>ユウコウトシコウリュウ</t>
    </rPh>
    <phoneticPr fontId="2"/>
  </si>
  <si>
    <t>はけの森美術館運営</t>
    <rPh sb="3" eb="4">
      <t>モリ</t>
    </rPh>
    <rPh sb="4" eb="7">
      <t>ビジュツカン</t>
    </rPh>
    <rPh sb="7" eb="9">
      <t>ウンエイ</t>
    </rPh>
    <phoneticPr fontId="2"/>
  </si>
  <si>
    <t>はけの森美術館維持管理</t>
    <rPh sb="3" eb="4">
      <t>モリ</t>
    </rPh>
    <rPh sb="4" eb="7">
      <t>ビジュツカン</t>
    </rPh>
    <rPh sb="7" eb="11">
      <t>イジカンリ</t>
    </rPh>
    <phoneticPr fontId="2"/>
  </si>
  <si>
    <t>はけの森美術館事業</t>
    <rPh sb="3" eb="4">
      <t>モリ</t>
    </rPh>
    <rPh sb="4" eb="7">
      <t>ビジュツカン</t>
    </rPh>
    <rPh sb="7" eb="9">
      <t>ジギョウ</t>
    </rPh>
    <phoneticPr fontId="2"/>
  </si>
  <si>
    <t>積立金</t>
    <rPh sb="0" eb="3">
      <t>ツミタテキン</t>
    </rPh>
    <phoneticPr fontId="2"/>
  </si>
  <si>
    <t>積立利子</t>
    <rPh sb="0" eb="4">
      <t>ツミタテリシ</t>
    </rPh>
    <phoneticPr fontId="2"/>
  </si>
  <si>
    <t>職員人件費その他</t>
    <rPh sb="0" eb="2">
      <t>ショクイン</t>
    </rPh>
    <rPh sb="2" eb="5">
      <t>ジンケンヒ</t>
    </rPh>
    <rPh sb="7" eb="8">
      <t>タ</t>
    </rPh>
    <phoneticPr fontId="2"/>
  </si>
  <si>
    <t>固定資産評価委員会</t>
    <rPh sb="0" eb="9">
      <t>コテイシサンヒョウカイインカイ</t>
    </rPh>
    <phoneticPr fontId="2"/>
  </si>
  <si>
    <t>市民税・軽自動車税等賦課</t>
    <rPh sb="0" eb="3">
      <t>シミンゼイ</t>
    </rPh>
    <rPh sb="4" eb="10">
      <t>ケイジドウシャゼイトウ</t>
    </rPh>
    <rPh sb="10" eb="12">
      <t>フカ</t>
    </rPh>
    <phoneticPr fontId="2"/>
  </si>
  <si>
    <t>固定資産税・都市計画税</t>
    <rPh sb="0" eb="5">
      <t>コテイシサンゼイ</t>
    </rPh>
    <rPh sb="6" eb="11">
      <t>トシケイカクゼイ</t>
    </rPh>
    <phoneticPr fontId="2"/>
  </si>
  <si>
    <t>収納事務</t>
    <rPh sb="0" eb="4">
      <t>シュウノウジム</t>
    </rPh>
    <phoneticPr fontId="2"/>
  </si>
  <si>
    <t>市税等還付金及び還付加算金</t>
    <rPh sb="0" eb="3">
      <t>シゼイトウ</t>
    </rPh>
    <rPh sb="3" eb="6">
      <t>カンプキン</t>
    </rPh>
    <rPh sb="6" eb="7">
      <t>オヨ</t>
    </rPh>
    <rPh sb="8" eb="13">
      <t>カンプカサンキン</t>
    </rPh>
    <phoneticPr fontId="2"/>
  </si>
  <si>
    <t>戸籍事務</t>
    <rPh sb="0" eb="4">
      <t>コセキジム</t>
    </rPh>
    <phoneticPr fontId="2"/>
  </si>
  <si>
    <t>住民基本台帳事務</t>
    <rPh sb="0" eb="8">
      <t>ジュウミンキホンダイチョウジム</t>
    </rPh>
    <phoneticPr fontId="2"/>
  </si>
  <si>
    <t>印鑑登録事務</t>
    <rPh sb="0" eb="6">
      <t>インカントウロクジム</t>
    </rPh>
    <phoneticPr fontId="2"/>
  </si>
  <si>
    <t>外国人登録事務</t>
    <rPh sb="0" eb="7">
      <t>ガイコクジントウロクジム</t>
    </rPh>
    <phoneticPr fontId="2"/>
  </si>
  <si>
    <t>住居表示事務</t>
    <rPh sb="0" eb="6">
      <t>ジュウキョヒョウジジム</t>
    </rPh>
    <phoneticPr fontId="2"/>
  </si>
  <si>
    <t>その他事務</t>
    <rPh sb="2" eb="5">
      <t>タジム</t>
    </rPh>
    <phoneticPr fontId="2"/>
  </si>
  <si>
    <t>選挙管理委員会</t>
    <rPh sb="0" eb="7">
      <t>センキョカンリイインカイ</t>
    </rPh>
    <phoneticPr fontId="2"/>
  </si>
  <si>
    <t>選挙の常時啓発</t>
    <rPh sb="0" eb="2">
      <t>センキョ</t>
    </rPh>
    <rPh sb="3" eb="7">
      <t>ジョウジケイハツ</t>
    </rPh>
    <phoneticPr fontId="2"/>
  </si>
  <si>
    <t>市議会議員選挙</t>
    <rPh sb="0" eb="7">
      <t>シギカイギインセンキョ</t>
    </rPh>
    <phoneticPr fontId="2"/>
  </si>
  <si>
    <t>統計調査事務</t>
    <rPh sb="0" eb="6">
      <t>トウケイチョウサジム</t>
    </rPh>
    <phoneticPr fontId="2"/>
  </si>
  <si>
    <t>人口統計調査</t>
    <rPh sb="0" eb="6">
      <t>ジンコウトウケイチョウサ</t>
    </rPh>
    <phoneticPr fontId="2"/>
  </si>
  <si>
    <t>人件費その他</t>
    <rPh sb="0" eb="3">
      <t>ジンケンヒ</t>
    </rPh>
    <rPh sb="5" eb="6">
      <t>タ</t>
    </rPh>
    <phoneticPr fontId="2"/>
  </si>
  <si>
    <t>援護関係事務</t>
    <rPh sb="0" eb="6">
      <t>エンゴカンケイジム</t>
    </rPh>
    <phoneticPr fontId="2"/>
  </si>
  <si>
    <t>女性福祉資金貸付</t>
    <rPh sb="0" eb="2">
      <t>ジョセイ</t>
    </rPh>
    <rPh sb="2" eb="4">
      <t>フクシ</t>
    </rPh>
    <rPh sb="4" eb="6">
      <t>シキン</t>
    </rPh>
    <rPh sb="6" eb="8">
      <t>カシツケ</t>
    </rPh>
    <phoneticPr fontId="2"/>
  </si>
  <si>
    <t>H23決算</t>
    <rPh sb="3" eb="5">
      <t>ケッサン</t>
    </rPh>
    <phoneticPr fontId="2"/>
  </si>
  <si>
    <t>平成２３年決算</t>
    <rPh sb="0" eb="2">
      <t>ヘイセイ</t>
    </rPh>
    <rPh sb="4" eb="5">
      <t>ネン</t>
    </rPh>
    <rPh sb="5" eb="7">
      <t>ケッサン</t>
    </rPh>
    <phoneticPr fontId="2"/>
  </si>
  <si>
    <t>コメント</t>
    <phoneticPr fontId="2"/>
  </si>
  <si>
    <t>10人</t>
    <rPh sb="2" eb="3">
      <t>ニン</t>
    </rPh>
    <phoneticPr fontId="2"/>
  </si>
  <si>
    <t>うち長等が２６１１万</t>
    <rPh sb="2" eb="3">
      <t>チョウ</t>
    </rPh>
    <rPh sb="3" eb="4">
      <t>トウ</t>
    </rPh>
    <rPh sb="9" eb="10">
      <t>マン</t>
    </rPh>
    <phoneticPr fontId="2"/>
  </si>
  <si>
    <t>１０人</t>
    <rPh sb="2" eb="3">
      <t>ニン</t>
    </rPh>
    <phoneticPr fontId="2"/>
  </si>
  <si>
    <t>委員会報酬３人分</t>
    <rPh sb="0" eb="3">
      <t>イインカイ</t>
    </rPh>
    <rPh sb="3" eb="5">
      <t>ホウシュウ</t>
    </rPh>
    <rPh sb="6" eb="8">
      <t>ニンブン</t>
    </rPh>
    <phoneticPr fontId="2"/>
  </si>
  <si>
    <t>6人</t>
    <rPh sb="1" eb="2">
      <t>ニン</t>
    </rPh>
    <phoneticPr fontId="2"/>
  </si>
  <si>
    <t>電算業務</t>
    <rPh sb="0" eb="2">
      <t>デンサン</t>
    </rPh>
    <rPh sb="2" eb="4">
      <t>ギョウム</t>
    </rPh>
    <phoneticPr fontId="2"/>
  </si>
  <si>
    <t>契約業務非常勤１名</t>
    <rPh sb="0" eb="4">
      <t>ケイヤクギョウム</t>
    </rPh>
    <rPh sb="4" eb="7">
      <t>ヒジョウキン</t>
    </rPh>
    <rPh sb="8" eb="9">
      <t>メイ</t>
    </rPh>
    <phoneticPr fontId="2"/>
  </si>
  <si>
    <t>施設白書作成</t>
    <rPh sb="0" eb="6">
      <t>シセツハクショサクセイ</t>
    </rPh>
    <phoneticPr fontId="2"/>
  </si>
  <si>
    <t>2-4-9</t>
  </si>
  <si>
    <t>徴税費</t>
    <rPh sb="0" eb="3">
      <t>チョウゼイヒ</t>
    </rPh>
    <phoneticPr fontId="2"/>
  </si>
  <si>
    <t>合計</t>
    <rPh sb="0" eb="2">
      <t>ゴウケイ</t>
    </rPh>
    <phoneticPr fontId="2"/>
  </si>
  <si>
    <t>出納事務</t>
    <rPh sb="0" eb="2">
      <t>スイトウ</t>
    </rPh>
    <rPh sb="2" eb="4">
      <t>ジム</t>
    </rPh>
    <phoneticPr fontId="2"/>
  </si>
  <si>
    <t>貫井北五集会所改修</t>
    <rPh sb="0" eb="4">
      <t>ヌクイキタゴ</t>
    </rPh>
    <rPh sb="4" eb="9">
      <t>シュウカイジョカイシュウ</t>
    </rPh>
    <phoneticPr fontId="2"/>
  </si>
  <si>
    <t>窓口管理委託</t>
    <rPh sb="0" eb="6">
      <t>マドグチカンリイタク</t>
    </rPh>
    <phoneticPr fontId="2"/>
  </si>
  <si>
    <t>市民交流センター取得費</t>
    <rPh sb="0" eb="4">
      <t>シミンコウリュウ</t>
    </rPh>
    <rPh sb="8" eb="11">
      <t>シュトクヒ</t>
    </rPh>
    <phoneticPr fontId="2"/>
  </si>
  <si>
    <t>市長選挙に関する経費1</t>
    <rPh sb="0" eb="4">
      <t>シチョウセンキョ</t>
    </rPh>
    <rPh sb="5" eb="6">
      <t>カン</t>
    </rPh>
    <rPh sb="8" eb="10">
      <t>ケイヒ</t>
    </rPh>
    <phoneticPr fontId="2"/>
  </si>
  <si>
    <t>市長選挙に関する経費2</t>
    <rPh sb="0" eb="4">
      <t>シチョウセンキョ</t>
    </rPh>
    <rPh sb="5" eb="6">
      <t>カン</t>
    </rPh>
    <rPh sb="8" eb="10">
      <t>ケイヒ</t>
    </rPh>
    <phoneticPr fontId="2"/>
  </si>
  <si>
    <t>市長選挙啓発に関する経費1</t>
    <rPh sb="0" eb="4">
      <t>シチョウセンキョ</t>
    </rPh>
    <rPh sb="4" eb="6">
      <t>ケイハツ</t>
    </rPh>
    <rPh sb="7" eb="8">
      <t>カン</t>
    </rPh>
    <rPh sb="10" eb="12">
      <t>ケイヒ</t>
    </rPh>
    <phoneticPr fontId="2"/>
  </si>
  <si>
    <t>市長選挙啓発に関する経費2</t>
    <rPh sb="0" eb="4">
      <t>シチョウセンキョ</t>
    </rPh>
    <rPh sb="4" eb="6">
      <t>ケイハツ</t>
    </rPh>
    <rPh sb="7" eb="8">
      <t>カン</t>
    </rPh>
    <rPh sb="10" eb="12">
      <t>ケイヒ</t>
    </rPh>
    <phoneticPr fontId="2"/>
  </si>
  <si>
    <t>監査委員に関する経費</t>
    <rPh sb="0" eb="4">
      <t>カンサイイン</t>
    </rPh>
    <rPh sb="5" eb="6">
      <t>カン</t>
    </rPh>
    <rPh sb="8" eb="10">
      <t>ケイヒ</t>
    </rPh>
    <phoneticPr fontId="2"/>
  </si>
  <si>
    <t>保護司会</t>
    <rPh sb="0" eb="4">
      <t>ホゴシカイ</t>
    </rPh>
    <phoneticPr fontId="2"/>
  </si>
  <si>
    <t>負担金・補助金</t>
    <rPh sb="0" eb="3">
      <t>フタンキン</t>
    </rPh>
    <rPh sb="4" eb="7">
      <t>ホジョキン</t>
    </rPh>
    <phoneticPr fontId="2"/>
  </si>
  <si>
    <t>東京都難病患者医療費助成事務棟</t>
    <rPh sb="0" eb="3">
      <t>トウキョウト</t>
    </rPh>
    <rPh sb="3" eb="7">
      <t>ナンビョウカンジャ</t>
    </rPh>
    <rPh sb="7" eb="15">
      <t>イリョウヒジョセイジムトウ</t>
    </rPh>
    <phoneticPr fontId="2"/>
  </si>
  <si>
    <t>行旅死亡人等取扱</t>
    <rPh sb="0" eb="1">
      <t>ギョウ</t>
    </rPh>
    <rPh sb="1" eb="2">
      <t>タビ</t>
    </rPh>
    <rPh sb="2" eb="5">
      <t>シボウニン</t>
    </rPh>
    <rPh sb="5" eb="6">
      <t>トウ</t>
    </rPh>
    <rPh sb="6" eb="8">
      <t>トリアツカイ</t>
    </rPh>
    <phoneticPr fontId="2"/>
  </si>
  <si>
    <t>福祉有償運送運営協議会</t>
    <rPh sb="0" eb="11">
      <t>フクシユウショウウンソウウンエイキョウギカイ</t>
    </rPh>
    <phoneticPr fontId="2"/>
  </si>
  <si>
    <t>障害者週間行事</t>
    <rPh sb="0" eb="7">
      <t>ショウガイシャシュウカンギョウジ</t>
    </rPh>
    <phoneticPr fontId="2"/>
  </si>
  <si>
    <t>災害時要援護者支援プラン作成</t>
    <rPh sb="0" eb="3">
      <t>サイガイジ</t>
    </rPh>
    <rPh sb="3" eb="9">
      <t>ヨウエンゴシャシエン</t>
    </rPh>
    <rPh sb="12" eb="14">
      <t>サクセイ</t>
    </rPh>
    <phoneticPr fontId="2"/>
  </si>
  <si>
    <t>保健福祉総合計画策定</t>
    <rPh sb="0" eb="10">
      <t>ホケンフクシソウゴウケイカクサクテイ</t>
    </rPh>
    <phoneticPr fontId="2"/>
  </si>
  <si>
    <t>策定支援委託料が大半</t>
    <rPh sb="0" eb="2">
      <t>サクテイ</t>
    </rPh>
    <rPh sb="2" eb="4">
      <t>シエン</t>
    </rPh>
    <rPh sb="4" eb="7">
      <t>イタクリョウ</t>
    </rPh>
    <rPh sb="8" eb="10">
      <t>タイハン</t>
    </rPh>
    <phoneticPr fontId="2"/>
  </si>
  <si>
    <t>自殺対策緊急強化事業</t>
    <rPh sb="0" eb="4">
      <t>ジサツタイサク</t>
    </rPh>
    <rPh sb="4" eb="10">
      <t>キンキュウキョウカジギョウ</t>
    </rPh>
    <phoneticPr fontId="2"/>
  </si>
  <si>
    <t>在宅重度心身障害者布おむつ貸与</t>
    <rPh sb="0" eb="2">
      <t>ザイタク</t>
    </rPh>
    <rPh sb="2" eb="9">
      <t>ジュウドシンシンショウガイシャ</t>
    </rPh>
    <rPh sb="9" eb="10">
      <t>ヌノ</t>
    </rPh>
    <rPh sb="13" eb="15">
      <t>タイヨ</t>
    </rPh>
    <phoneticPr fontId="2"/>
  </si>
  <si>
    <t>身体障害者手帳等交付にかかる診断書料等の助成</t>
    <rPh sb="0" eb="8">
      <t>シンタイショウガイシャテチョウトウ</t>
    </rPh>
    <rPh sb="8" eb="10">
      <t>コウフ</t>
    </rPh>
    <rPh sb="14" eb="17">
      <t>シンダンショ</t>
    </rPh>
    <rPh sb="17" eb="18">
      <t>リョウ</t>
    </rPh>
    <rPh sb="18" eb="19">
      <t>ナド</t>
    </rPh>
    <rPh sb="20" eb="22">
      <t>ジョセイ</t>
    </rPh>
    <phoneticPr fontId="2"/>
  </si>
  <si>
    <t>日曜クラブ運営</t>
    <rPh sb="0" eb="2">
      <t>ニチヨウ</t>
    </rPh>
    <rPh sb="5" eb="7">
      <t>ウンエイ</t>
    </rPh>
    <phoneticPr fontId="2"/>
  </si>
  <si>
    <t>重度身体障害者緊急通報システム事業費</t>
    <rPh sb="0" eb="11">
      <t>ジュウドシンタイショウガイシャキンキュウツウホウ</t>
    </rPh>
    <rPh sb="15" eb="18">
      <t>ジギョウヒ</t>
    </rPh>
    <phoneticPr fontId="2"/>
  </si>
  <si>
    <t>その他事務</t>
    <rPh sb="2" eb="5">
      <t>タジム</t>
    </rPh>
    <phoneticPr fontId="2"/>
  </si>
  <si>
    <t>障害程度区分認定調査</t>
    <rPh sb="0" eb="2">
      <t>ショウガイ</t>
    </rPh>
    <rPh sb="2" eb="4">
      <t>テイド</t>
    </rPh>
    <rPh sb="4" eb="6">
      <t>クブン</t>
    </rPh>
    <rPh sb="6" eb="8">
      <t>ニンテイ</t>
    </rPh>
    <rPh sb="8" eb="10">
      <t>チョウサ</t>
    </rPh>
    <phoneticPr fontId="2"/>
  </si>
  <si>
    <t>高額障害者福祉サービス費</t>
    <rPh sb="0" eb="2">
      <t>コウガク</t>
    </rPh>
    <rPh sb="2" eb="5">
      <t>ショウガイシャ</t>
    </rPh>
    <rPh sb="5" eb="7">
      <t>フクシ</t>
    </rPh>
    <rPh sb="11" eb="12">
      <t>ヒ</t>
    </rPh>
    <phoneticPr fontId="2"/>
  </si>
  <si>
    <t>精神保健福祉ボランティア育成</t>
    <rPh sb="0" eb="2">
      <t>セイシン</t>
    </rPh>
    <rPh sb="2" eb="4">
      <t>ホケン</t>
    </rPh>
    <rPh sb="4" eb="6">
      <t>フクシ</t>
    </rPh>
    <rPh sb="12" eb="14">
      <t>イクセイ</t>
    </rPh>
    <phoneticPr fontId="2"/>
  </si>
  <si>
    <t>精神障害者配食サービス事業</t>
    <rPh sb="0" eb="7">
      <t>セイシンショウガイシャハイショク</t>
    </rPh>
    <rPh sb="11" eb="13">
      <t>ジギョウ</t>
    </rPh>
    <phoneticPr fontId="2"/>
  </si>
  <si>
    <t>精神障害者ホームヘルパーフォローアップ研修</t>
    <rPh sb="0" eb="5">
      <t>セイシンショウガイシャ</t>
    </rPh>
    <rPh sb="19" eb="21">
      <t>ケンシュウ</t>
    </rPh>
    <phoneticPr fontId="2"/>
  </si>
  <si>
    <t>精神障害回復途上者デイケア事業に要する</t>
    <rPh sb="0" eb="4">
      <t>セイシンショウガイ</t>
    </rPh>
    <rPh sb="4" eb="9">
      <t>カイフクトジョウシャ</t>
    </rPh>
    <rPh sb="13" eb="15">
      <t>ジギョウ</t>
    </rPh>
    <rPh sb="16" eb="17">
      <t>ヨウ</t>
    </rPh>
    <phoneticPr fontId="2"/>
  </si>
  <si>
    <t>知的障害者相談員</t>
    <rPh sb="0" eb="5">
      <t>チテキショウガイシャ</t>
    </rPh>
    <rPh sb="5" eb="8">
      <t>ソウダンイン</t>
    </rPh>
    <phoneticPr fontId="2"/>
  </si>
  <si>
    <t>共同生活援助等家賃助成</t>
    <rPh sb="0" eb="7">
      <t>キョウドウセイカツエンジョトウ</t>
    </rPh>
    <rPh sb="7" eb="11">
      <t>ヤチンジョセイ</t>
    </rPh>
    <phoneticPr fontId="2"/>
  </si>
  <si>
    <t>地域自立支援協議会運営</t>
    <rPh sb="0" eb="9">
      <t>チイキジリツシエンキョウギカイ</t>
    </rPh>
    <rPh sb="9" eb="11">
      <t>ウンエイ</t>
    </rPh>
    <phoneticPr fontId="2"/>
  </si>
  <si>
    <t>高齢者農園</t>
    <rPh sb="0" eb="5">
      <t>コウレイシャノウエン</t>
    </rPh>
    <phoneticPr fontId="2"/>
  </si>
  <si>
    <t>本町高齢者在宅サービスセンター維持管理費</t>
    <rPh sb="0" eb="7">
      <t>ホンチョウコウレイシャザイタク</t>
    </rPh>
    <rPh sb="15" eb="20">
      <t>イジカンリヒ</t>
    </rPh>
    <phoneticPr fontId="2"/>
  </si>
  <si>
    <t>敬老会・老人保健福祉週間事業</t>
    <rPh sb="0" eb="2">
      <t>ケイロウ</t>
    </rPh>
    <rPh sb="2" eb="3">
      <t>カイ</t>
    </rPh>
    <rPh sb="4" eb="14">
      <t>ロウジンホケンフクシシュウカンジギョウ</t>
    </rPh>
    <phoneticPr fontId="2"/>
  </si>
  <si>
    <t>軽度生活援助事業</t>
    <rPh sb="0" eb="8">
      <t>ケイドセイカツエンジョジギョウ</t>
    </rPh>
    <phoneticPr fontId="2"/>
  </si>
  <si>
    <t>高齢者寝具乾燥事業</t>
    <rPh sb="0" eb="3">
      <t>コウレイシャ</t>
    </rPh>
    <rPh sb="3" eb="5">
      <t>シング</t>
    </rPh>
    <rPh sb="5" eb="7">
      <t>カンソウ</t>
    </rPh>
    <rPh sb="7" eb="9">
      <t>ジギョウ</t>
    </rPh>
    <phoneticPr fontId="2"/>
  </si>
  <si>
    <t>白内障用特殊メガネ等助成事業</t>
    <rPh sb="0" eb="4">
      <t>ハクナイショウヨウ</t>
    </rPh>
    <rPh sb="4" eb="6">
      <t>トクシュ</t>
    </rPh>
    <rPh sb="9" eb="10">
      <t>トウ</t>
    </rPh>
    <rPh sb="10" eb="14">
      <t>ジョセイジギョウ</t>
    </rPh>
    <phoneticPr fontId="2"/>
  </si>
  <si>
    <t>特別短期生活介護事業等</t>
    <rPh sb="0" eb="11">
      <t>トクベツタンキセイカツカイゴジギョウトウ</t>
    </rPh>
    <phoneticPr fontId="2"/>
  </si>
  <si>
    <t>おとしより入浴事業</t>
    <rPh sb="5" eb="9">
      <t>ニュウヨクジギョウ</t>
    </rPh>
    <phoneticPr fontId="2"/>
  </si>
  <si>
    <t>ケアプラン指導事業</t>
    <rPh sb="5" eb="7">
      <t>シドウ</t>
    </rPh>
    <rPh sb="7" eb="9">
      <t>ジギョウ</t>
    </rPh>
    <phoneticPr fontId="2"/>
  </si>
  <si>
    <t>高齢者在宅福祉窓口相談員</t>
    <rPh sb="0" eb="3">
      <t>コウレイシャ</t>
    </rPh>
    <rPh sb="3" eb="12">
      <t>ザイタクフクシマドグチソウダンイン</t>
    </rPh>
    <phoneticPr fontId="2"/>
  </si>
  <si>
    <t>地域福祉ネットワーク支援</t>
    <rPh sb="0" eb="4">
      <t>チイキフクシ</t>
    </rPh>
    <rPh sb="10" eb="12">
      <t>シエン</t>
    </rPh>
    <phoneticPr fontId="2"/>
  </si>
  <si>
    <t>三市老人福祉施設共同利用事業</t>
    <rPh sb="0" eb="2">
      <t>サンシ</t>
    </rPh>
    <rPh sb="2" eb="14">
      <t>ロウジンフクシシセツキョウドウリヨウジギョウ</t>
    </rPh>
    <phoneticPr fontId="2"/>
  </si>
  <si>
    <t>いきいき高齢者事業</t>
    <rPh sb="4" eb="9">
      <t>コウレイシャジギョウ</t>
    </rPh>
    <phoneticPr fontId="2"/>
  </si>
  <si>
    <t>小金井市にし地域包括支援センターの整備等</t>
    <rPh sb="0" eb="4">
      <t>コガネイシ</t>
    </rPh>
    <rPh sb="6" eb="8">
      <t>チイキ</t>
    </rPh>
    <rPh sb="8" eb="10">
      <t>ホウカツ</t>
    </rPh>
    <rPh sb="10" eb="12">
      <t>シエン</t>
    </rPh>
    <rPh sb="17" eb="20">
      <t>セイビトウ</t>
    </rPh>
    <phoneticPr fontId="2"/>
  </si>
  <si>
    <t>介護予防体操</t>
    <rPh sb="0" eb="6">
      <t>カイゴヨボウタイソウ</t>
    </rPh>
    <phoneticPr fontId="2"/>
  </si>
  <si>
    <t>愛育手当</t>
    <rPh sb="0" eb="4">
      <t>アイイクテアテ</t>
    </rPh>
    <phoneticPr fontId="2"/>
  </si>
  <si>
    <t>特別児童扶養手当</t>
    <rPh sb="0" eb="2">
      <t>トクベツ</t>
    </rPh>
    <rPh sb="2" eb="8">
      <t>ジドウフヨウテアテ</t>
    </rPh>
    <phoneticPr fontId="2"/>
  </si>
  <si>
    <t>保育室等保護者助成</t>
    <rPh sb="0" eb="4">
      <t>ホイクシツトウ</t>
    </rPh>
    <rPh sb="4" eb="9">
      <t>ホゴシャジョセイ</t>
    </rPh>
    <phoneticPr fontId="2"/>
  </si>
  <si>
    <t>民間保育所等非常通報装置整備事業</t>
    <rPh sb="0" eb="5">
      <t>ミンカンホイクジョ</t>
    </rPh>
    <rPh sb="5" eb="6">
      <t>トウ</t>
    </rPh>
    <rPh sb="6" eb="12">
      <t>ヒジョウツウホウソウチ</t>
    </rPh>
    <rPh sb="12" eb="16">
      <t>セイビジギョウ</t>
    </rPh>
    <phoneticPr fontId="2"/>
  </si>
  <si>
    <t>のびゆくごどもプラン小金井推進事業</t>
    <rPh sb="10" eb="17">
      <t>コガネイスイシンジギョウ</t>
    </rPh>
    <phoneticPr fontId="2"/>
  </si>
  <si>
    <t>使用料・手数料</t>
    <rPh sb="0" eb="3">
      <t>シヨウリョウ</t>
    </rPh>
    <rPh sb="4" eb="7">
      <t>テスウリョウ</t>
    </rPh>
    <phoneticPr fontId="2"/>
  </si>
  <si>
    <t xml:space="preserve"> 現年</t>
    <rPh sb="1" eb="3">
      <t>ゲンネン</t>
    </rPh>
    <phoneticPr fontId="2"/>
  </si>
  <si>
    <t xml:space="preserve"> 滞納</t>
    <rPh sb="1" eb="3">
      <t>タイノウ</t>
    </rPh>
    <phoneticPr fontId="2"/>
  </si>
  <si>
    <t>普通交付税</t>
    <rPh sb="0" eb="5">
      <t>フツウコウフゼイ</t>
    </rPh>
    <phoneticPr fontId="2"/>
  </si>
  <si>
    <t>社会福祉費負担金</t>
    <rPh sb="0" eb="8">
      <t>シャカイフクシヒフタンキン</t>
    </rPh>
    <phoneticPr fontId="2"/>
  </si>
  <si>
    <t>二枚橋承継事務</t>
    <rPh sb="0" eb="3">
      <t>ニマイバシ</t>
    </rPh>
    <rPh sb="3" eb="5">
      <t>ショウケイ</t>
    </rPh>
    <rPh sb="5" eb="7">
      <t>ジム</t>
    </rPh>
    <phoneticPr fontId="2"/>
  </si>
  <si>
    <t>清掃費負担金</t>
    <rPh sb="0" eb="3">
      <t>セイソウヒ</t>
    </rPh>
    <rPh sb="3" eb="6">
      <t>フタンキン</t>
    </rPh>
    <phoneticPr fontId="2"/>
  </si>
  <si>
    <t>二枚橋解体負担金</t>
    <rPh sb="0" eb="3">
      <t>ニマイバシ</t>
    </rPh>
    <rPh sb="3" eb="5">
      <t>カイタイ</t>
    </rPh>
    <rPh sb="5" eb="8">
      <t>フタンキン</t>
    </rPh>
    <phoneticPr fontId="2"/>
  </si>
  <si>
    <t>道路橋梁費</t>
    <rPh sb="0" eb="2">
      <t>ドウロ</t>
    </rPh>
    <rPh sb="2" eb="5">
      <t>キョウリョウヒ</t>
    </rPh>
    <phoneticPr fontId="2"/>
  </si>
  <si>
    <t>市道損傷及び道路監督費</t>
    <rPh sb="0" eb="2">
      <t>シドウ</t>
    </rPh>
    <rPh sb="2" eb="4">
      <t>ソンショウ</t>
    </rPh>
    <rPh sb="4" eb="5">
      <t>オヨ</t>
    </rPh>
    <rPh sb="6" eb="8">
      <t>ドウロ</t>
    </rPh>
    <rPh sb="8" eb="10">
      <t>カントク</t>
    </rPh>
    <rPh sb="10" eb="11">
      <t>ヒ</t>
    </rPh>
    <phoneticPr fontId="2"/>
  </si>
  <si>
    <t>行政財産</t>
    <rPh sb="0" eb="4">
      <t>ギョウセイザイサン</t>
    </rPh>
    <phoneticPr fontId="2"/>
  </si>
  <si>
    <t>本庁舎駐車場</t>
    <rPh sb="0" eb="6">
      <t>ホンチョウシャチュウシャジョウ</t>
    </rPh>
    <phoneticPr fontId="2"/>
  </si>
  <si>
    <t>第二庁舎駐車場</t>
    <rPh sb="0" eb="7">
      <t>ダイニチョウシャチュウシャジョウ</t>
    </rPh>
    <phoneticPr fontId="2"/>
  </si>
  <si>
    <t>第二庁舎北駐車場</t>
    <rPh sb="0" eb="4">
      <t>ダイニチョウシャ</t>
    </rPh>
    <rPh sb="4" eb="8">
      <t>キタチュウシャジョウ</t>
    </rPh>
    <phoneticPr fontId="2"/>
  </si>
  <si>
    <t>市民会館使用料</t>
    <rPh sb="0" eb="4">
      <t>シミンカイカン</t>
    </rPh>
    <rPh sb="4" eb="7">
      <t>シヨウリョウ</t>
    </rPh>
    <phoneticPr fontId="2"/>
  </si>
  <si>
    <t>駐車場前売券</t>
    <rPh sb="0" eb="6">
      <t>チュウシャジョウマエウリケン</t>
    </rPh>
    <phoneticPr fontId="2"/>
  </si>
  <si>
    <t>前原暫定集会施設</t>
    <rPh sb="0" eb="2">
      <t>マエハラ</t>
    </rPh>
    <rPh sb="2" eb="8">
      <t>ザンテイシュウカイシセツ</t>
    </rPh>
    <phoneticPr fontId="2"/>
  </si>
  <si>
    <t>保健衛生使用料</t>
    <rPh sb="0" eb="2">
      <t>ホケン</t>
    </rPh>
    <rPh sb="2" eb="4">
      <t>エイセイ</t>
    </rPh>
    <rPh sb="4" eb="7">
      <t>シヨウリョウ</t>
    </rPh>
    <phoneticPr fontId="2"/>
  </si>
  <si>
    <t>歯科予防処置</t>
    <rPh sb="0" eb="2">
      <t>シカ</t>
    </rPh>
    <rPh sb="2" eb="4">
      <t>ヨボウ</t>
    </rPh>
    <rPh sb="4" eb="6">
      <t>ショチ</t>
    </rPh>
    <phoneticPr fontId="2"/>
  </si>
  <si>
    <t>道路橋梁使用料</t>
    <rPh sb="0" eb="2">
      <t>ドウロ</t>
    </rPh>
    <rPh sb="2" eb="4">
      <t>キョウリョウ</t>
    </rPh>
    <rPh sb="4" eb="7">
      <t>シヨウリョウ</t>
    </rPh>
    <phoneticPr fontId="2"/>
  </si>
  <si>
    <t>公園使用料</t>
    <rPh sb="0" eb="2">
      <t>コウエン</t>
    </rPh>
    <rPh sb="2" eb="5">
      <t>シヨウリョウ</t>
    </rPh>
    <phoneticPr fontId="2"/>
  </si>
  <si>
    <t>公園使用料・占用料</t>
    <rPh sb="0" eb="5">
      <t>コウエンシヨウリョウ</t>
    </rPh>
    <rPh sb="6" eb="9">
      <t>センヨウリョウ</t>
    </rPh>
    <phoneticPr fontId="2"/>
  </si>
  <si>
    <t>市営住宅</t>
    <rPh sb="0" eb="4">
      <t>シエイジュウタク</t>
    </rPh>
    <phoneticPr fontId="2"/>
  </si>
  <si>
    <t>公共物占用料</t>
    <rPh sb="0" eb="6">
      <t>コウキョウブツセンヨウリョウ</t>
    </rPh>
    <phoneticPr fontId="2"/>
  </si>
  <si>
    <t>自家搬入</t>
    <rPh sb="0" eb="2">
      <t>ジカ</t>
    </rPh>
    <rPh sb="2" eb="4">
      <t>ハンニュウ</t>
    </rPh>
    <phoneticPr fontId="2"/>
  </si>
  <si>
    <t>浄化槽清掃</t>
    <rPh sb="0" eb="3">
      <t>ジョウカソウ</t>
    </rPh>
    <rPh sb="3" eb="5">
      <t>セイソウ</t>
    </rPh>
    <phoneticPr fontId="2"/>
  </si>
  <si>
    <t>犬猫等死体処理</t>
    <rPh sb="0" eb="2">
      <t>イヌネコ</t>
    </rPh>
    <rPh sb="2" eb="3">
      <t>トウ</t>
    </rPh>
    <rPh sb="3" eb="5">
      <t>シタイ</t>
    </rPh>
    <rPh sb="5" eb="7">
      <t>ショリ</t>
    </rPh>
    <phoneticPr fontId="2"/>
  </si>
  <si>
    <t>浄化槽清掃業許可</t>
    <rPh sb="0" eb="8">
      <t>ジョウカソウセイソウギョウキョカ</t>
    </rPh>
    <phoneticPr fontId="2"/>
  </si>
  <si>
    <t>屋外広告物許可手数料</t>
    <rPh sb="0" eb="2">
      <t>オクガイ</t>
    </rPh>
    <rPh sb="2" eb="4">
      <t>コウコク</t>
    </rPh>
    <rPh sb="4" eb="5">
      <t>ブツ</t>
    </rPh>
    <rPh sb="5" eb="10">
      <t>キョカテスウリョウ</t>
    </rPh>
    <phoneticPr fontId="2"/>
  </si>
  <si>
    <t>保健衛生手数料</t>
    <rPh sb="0" eb="7">
      <t>ホケンエイセイテスウリョウ</t>
    </rPh>
    <phoneticPr fontId="2"/>
  </si>
  <si>
    <t>放置自転車等撤去</t>
    <rPh sb="0" eb="2">
      <t>ホウチ</t>
    </rPh>
    <rPh sb="2" eb="5">
      <t>ジテンシャ</t>
    </rPh>
    <rPh sb="5" eb="6">
      <t>トウ</t>
    </rPh>
    <rPh sb="6" eb="8">
      <t>テッキョ</t>
    </rPh>
    <phoneticPr fontId="2"/>
  </si>
  <si>
    <t>都市計画関係手数料</t>
    <rPh sb="0" eb="6">
      <t>トシケイカクカンケイ</t>
    </rPh>
    <rPh sb="6" eb="9">
      <t>テスウリョウ</t>
    </rPh>
    <phoneticPr fontId="2"/>
  </si>
  <si>
    <t>都市計画関係証明</t>
    <rPh sb="0" eb="8">
      <t>トシケイカクカンケイショウメイ</t>
    </rPh>
    <phoneticPr fontId="2"/>
  </si>
  <si>
    <t>緑地関係証明</t>
    <rPh sb="0" eb="6">
      <t>リョクチカンケイショウメイ</t>
    </rPh>
    <phoneticPr fontId="2"/>
  </si>
  <si>
    <t>教育関係手数料</t>
    <rPh sb="0" eb="7">
      <t>キョウイクカンケイテスウリョウ</t>
    </rPh>
    <phoneticPr fontId="2"/>
  </si>
  <si>
    <t>学則証明手数料</t>
    <rPh sb="0" eb="4">
      <t>ガクソクショウメイ</t>
    </rPh>
    <rPh sb="4" eb="7">
      <t>テスウリョウ</t>
    </rPh>
    <phoneticPr fontId="2"/>
  </si>
  <si>
    <t>国民健康保険基盤安定</t>
    <rPh sb="0" eb="2">
      <t>コクミン</t>
    </rPh>
    <rPh sb="2" eb="4">
      <t>ケンコウ</t>
    </rPh>
    <rPh sb="4" eb="6">
      <t>ホケン</t>
    </rPh>
    <rPh sb="6" eb="8">
      <t>キバン</t>
    </rPh>
    <rPh sb="8" eb="10">
      <t>アンテイ</t>
    </rPh>
    <phoneticPr fontId="2"/>
  </si>
  <si>
    <t>障がい者自立支援給付費</t>
    <rPh sb="0" eb="1">
      <t>ショウ</t>
    </rPh>
    <rPh sb="3" eb="4">
      <t>シャ</t>
    </rPh>
    <rPh sb="4" eb="6">
      <t>ジリツ</t>
    </rPh>
    <rPh sb="6" eb="8">
      <t>シエン</t>
    </rPh>
    <rPh sb="8" eb="11">
      <t>キュウフヒ</t>
    </rPh>
    <phoneticPr fontId="2"/>
  </si>
  <si>
    <t>特別障がい者手当等</t>
    <rPh sb="0" eb="2">
      <t>トクベツ</t>
    </rPh>
    <rPh sb="2" eb="3">
      <t>ショウ</t>
    </rPh>
    <rPh sb="5" eb="6">
      <t>シャ</t>
    </rPh>
    <rPh sb="6" eb="8">
      <t>テア</t>
    </rPh>
    <rPh sb="8" eb="9">
      <t>トウ</t>
    </rPh>
    <phoneticPr fontId="2"/>
  </si>
  <si>
    <t>非被用者小学校修了前特例給付</t>
    <rPh sb="0" eb="1">
      <t>ヒ</t>
    </rPh>
    <rPh sb="1" eb="4">
      <t>ヒヨウシャ</t>
    </rPh>
    <rPh sb="4" eb="7">
      <t>ショウガッコウ</t>
    </rPh>
    <rPh sb="7" eb="9">
      <t>シュウリョウ</t>
    </rPh>
    <rPh sb="9" eb="10">
      <t>マエ</t>
    </rPh>
    <rPh sb="10" eb="12">
      <t>トクレイ</t>
    </rPh>
    <rPh sb="12" eb="14">
      <t>キュウフ</t>
    </rPh>
    <phoneticPr fontId="2"/>
  </si>
  <si>
    <t>児童扶養手当給付費</t>
    <rPh sb="0" eb="2">
      <t>ジドウ</t>
    </rPh>
    <rPh sb="2" eb="4">
      <t>フヨウ</t>
    </rPh>
    <rPh sb="4" eb="6">
      <t>テアテ</t>
    </rPh>
    <rPh sb="6" eb="9">
      <t>キュウフヒ</t>
    </rPh>
    <phoneticPr fontId="2"/>
  </si>
  <si>
    <t>1241.838.888</t>
    <phoneticPr fontId="2"/>
  </si>
  <si>
    <t>社会福祉費補助金</t>
    <rPh sb="0" eb="5">
      <t>シャカイフクシヒ</t>
    </rPh>
    <rPh sb="5" eb="8">
      <t>ホジョキン</t>
    </rPh>
    <phoneticPr fontId="2"/>
  </si>
  <si>
    <t>地域生活支援事業費等</t>
    <rPh sb="0" eb="2">
      <t>チイキ</t>
    </rPh>
    <rPh sb="2" eb="4">
      <t>セイカツ</t>
    </rPh>
    <rPh sb="4" eb="6">
      <t>シエン</t>
    </rPh>
    <rPh sb="6" eb="8">
      <t>ジギョウ</t>
    </rPh>
    <rPh sb="8" eb="9">
      <t>ヒ</t>
    </rPh>
    <rPh sb="9" eb="10">
      <t>トウ</t>
    </rPh>
    <phoneticPr fontId="2"/>
  </si>
  <si>
    <t>障害程度区分認定等事業</t>
    <rPh sb="0" eb="2">
      <t>ショウガイ</t>
    </rPh>
    <rPh sb="2" eb="4">
      <t>テイド</t>
    </rPh>
    <rPh sb="4" eb="6">
      <t>クブン</t>
    </rPh>
    <rPh sb="6" eb="8">
      <t>ニンテイ</t>
    </rPh>
    <rPh sb="8" eb="9">
      <t>トウ</t>
    </rPh>
    <rPh sb="9" eb="11">
      <t>ジギョウ</t>
    </rPh>
    <phoneticPr fontId="2"/>
  </si>
  <si>
    <t>介護保険事業費</t>
    <rPh sb="0" eb="4">
      <t>カイゴホケン</t>
    </rPh>
    <rPh sb="4" eb="7">
      <t>ジギョウヒ</t>
    </rPh>
    <phoneticPr fontId="2"/>
  </si>
  <si>
    <t>児童福祉費</t>
    <rPh sb="0" eb="5">
      <t>ジドウフクシヒ</t>
    </rPh>
    <phoneticPr fontId="2"/>
  </si>
  <si>
    <t>母子家庭対策総合支援事業</t>
    <rPh sb="0" eb="2">
      <t>ボシ</t>
    </rPh>
    <rPh sb="2" eb="4">
      <t>カテイ</t>
    </rPh>
    <rPh sb="4" eb="6">
      <t>タイサク</t>
    </rPh>
    <rPh sb="6" eb="8">
      <t>ソウゴウ</t>
    </rPh>
    <rPh sb="8" eb="10">
      <t>シエン</t>
    </rPh>
    <rPh sb="10" eb="12">
      <t>ジギョウ</t>
    </rPh>
    <phoneticPr fontId="2"/>
  </si>
  <si>
    <t>児童虐待DV対策総合</t>
    <rPh sb="0" eb="2">
      <t>ジドウ</t>
    </rPh>
    <rPh sb="2" eb="4">
      <t>ギャクタイ</t>
    </rPh>
    <rPh sb="6" eb="8">
      <t>タイサク</t>
    </rPh>
    <rPh sb="8" eb="10">
      <t>ソウゴウ</t>
    </rPh>
    <phoneticPr fontId="2"/>
  </si>
  <si>
    <t>民生費国庫補助金</t>
    <rPh sb="0" eb="2">
      <t>ミンセイ</t>
    </rPh>
    <rPh sb="2" eb="3">
      <t>ヒ</t>
    </rPh>
    <rPh sb="3" eb="8">
      <t>コッコホジョキン</t>
    </rPh>
    <phoneticPr fontId="2"/>
  </si>
  <si>
    <t>衛生費国庫補助金</t>
    <rPh sb="0" eb="3">
      <t>エイセイヒ</t>
    </rPh>
    <rPh sb="3" eb="8">
      <t>コッコホジョキン</t>
    </rPh>
    <phoneticPr fontId="2"/>
  </si>
  <si>
    <t>保健衛生費補助</t>
    <rPh sb="0" eb="5">
      <t>ホケンエイセイヒ</t>
    </rPh>
    <rPh sb="5" eb="7">
      <t>ホジョ</t>
    </rPh>
    <phoneticPr fontId="2"/>
  </si>
  <si>
    <t>都市計画費補助金</t>
    <rPh sb="0" eb="5">
      <t>トシケイカクヒ</t>
    </rPh>
    <rPh sb="5" eb="8">
      <t>ホジョキン</t>
    </rPh>
    <phoneticPr fontId="2"/>
  </si>
  <si>
    <t>要保護児童援助費等</t>
    <rPh sb="0" eb="3">
      <t>ヨウホゴ</t>
    </rPh>
    <rPh sb="3" eb="5">
      <t>ジドウ</t>
    </rPh>
    <rPh sb="5" eb="7">
      <t>エンジョ</t>
    </rPh>
    <rPh sb="7" eb="8">
      <t>ヒ</t>
    </rPh>
    <rPh sb="8" eb="9">
      <t>ナド</t>
    </rPh>
    <phoneticPr fontId="2"/>
  </si>
  <si>
    <t>中学校費</t>
    <rPh sb="0" eb="4">
      <t>チュウガッコウヒ</t>
    </rPh>
    <phoneticPr fontId="2"/>
  </si>
  <si>
    <t>要保護生徒援助費等</t>
    <rPh sb="0" eb="3">
      <t>ヨウホゴ</t>
    </rPh>
    <rPh sb="3" eb="5">
      <t>セイト</t>
    </rPh>
    <rPh sb="5" eb="7">
      <t>エンジョ</t>
    </rPh>
    <rPh sb="7" eb="8">
      <t>ヒ</t>
    </rPh>
    <rPh sb="8" eb="9">
      <t>ナド</t>
    </rPh>
    <phoneticPr fontId="2"/>
  </si>
  <si>
    <t>きめ細かな交付金</t>
    <rPh sb="2" eb="3">
      <t>コマ</t>
    </rPh>
    <rPh sb="5" eb="8">
      <t>コウフキン</t>
    </rPh>
    <phoneticPr fontId="2"/>
  </si>
  <si>
    <t>住民生活に光をそそぐ交付金</t>
    <rPh sb="0" eb="4">
      <t>ジュウミンセイカツ</t>
    </rPh>
    <rPh sb="5" eb="6">
      <t>ヒカリ</t>
    </rPh>
    <rPh sb="10" eb="13">
      <t>コウフキン</t>
    </rPh>
    <phoneticPr fontId="2"/>
  </si>
  <si>
    <t>総務管理費</t>
    <rPh sb="0" eb="5">
      <t>ソウムカンリヒ</t>
    </rPh>
    <phoneticPr fontId="2"/>
  </si>
  <si>
    <t>自衛官募集事務</t>
    <rPh sb="0" eb="7">
      <t>ジエイカンボシュウジム</t>
    </rPh>
    <phoneticPr fontId="2"/>
  </si>
  <si>
    <t>子ども手当て事務取扱</t>
    <rPh sb="0" eb="1">
      <t>コ</t>
    </rPh>
    <rPh sb="3" eb="5">
      <t>テア</t>
    </rPh>
    <rPh sb="6" eb="8">
      <t>ジム</t>
    </rPh>
    <rPh sb="8" eb="10">
      <t>トリアツカ</t>
    </rPh>
    <phoneticPr fontId="2"/>
  </si>
  <si>
    <t>国民年金費</t>
    <rPh sb="0" eb="5">
      <t>コクミンネンキンヒ</t>
    </rPh>
    <phoneticPr fontId="2"/>
  </si>
  <si>
    <t>健康保険被保険者事務</t>
    <rPh sb="0" eb="2">
      <t>ケンコウ</t>
    </rPh>
    <rPh sb="2" eb="4">
      <t>ホケン</t>
    </rPh>
    <rPh sb="4" eb="8">
      <t>ヒホケンシャ</t>
    </rPh>
    <rPh sb="8" eb="10">
      <t>ジム</t>
    </rPh>
    <phoneticPr fontId="2"/>
  </si>
  <si>
    <t>社会福祉費</t>
    <rPh sb="0" eb="5">
      <t>シャカイフクシヒ</t>
    </rPh>
    <phoneticPr fontId="2"/>
  </si>
  <si>
    <t>民生員推薦会</t>
    <rPh sb="0" eb="2">
      <t>ミンセイ</t>
    </rPh>
    <rPh sb="2" eb="3">
      <t>イン</t>
    </rPh>
    <rPh sb="3" eb="5">
      <t>スイセン</t>
    </rPh>
    <rPh sb="5" eb="6">
      <t>カイ</t>
    </rPh>
    <phoneticPr fontId="2"/>
  </si>
  <si>
    <t>母子生活支援施設措置費</t>
    <rPh sb="0" eb="8">
      <t>ボシセイカツシエンシセツ</t>
    </rPh>
    <rPh sb="8" eb="11">
      <t>ソチヒ</t>
    </rPh>
    <phoneticPr fontId="2"/>
  </si>
  <si>
    <t>助産施設措置費</t>
    <rPh sb="0" eb="7">
      <t>ジョサンシセツソチヒ</t>
    </rPh>
    <phoneticPr fontId="2"/>
  </si>
  <si>
    <t>保健衛生費</t>
    <rPh sb="0" eb="5">
      <t>ホケンエイセイヒ</t>
    </rPh>
    <phoneticPr fontId="2"/>
  </si>
  <si>
    <t>教育費</t>
    <rPh sb="0" eb="2">
      <t>キョウイク</t>
    </rPh>
    <rPh sb="2" eb="3">
      <t>ヒ</t>
    </rPh>
    <phoneticPr fontId="2"/>
  </si>
  <si>
    <t>公立小中学校水飲栓直結給水化モデル事業</t>
    <rPh sb="0" eb="6">
      <t>コウリツショウチュウガッコウ</t>
    </rPh>
    <rPh sb="6" eb="7">
      <t>ミズ</t>
    </rPh>
    <rPh sb="7" eb="8">
      <t>ノ</t>
    </rPh>
    <rPh sb="8" eb="9">
      <t>セン</t>
    </rPh>
    <rPh sb="9" eb="11">
      <t>チョッケツ</t>
    </rPh>
    <rPh sb="11" eb="13">
      <t>キュウスイ</t>
    </rPh>
    <rPh sb="13" eb="14">
      <t>カ</t>
    </rPh>
    <rPh sb="17" eb="19">
      <t>ジギョウ</t>
    </rPh>
    <phoneticPr fontId="2"/>
  </si>
  <si>
    <t>市町村総合交付金</t>
    <rPh sb="0" eb="3">
      <t>シチョウソン</t>
    </rPh>
    <rPh sb="3" eb="5">
      <t>ソウゴウ</t>
    </rPh>
    <rPh sb="5" eb="8">
      <t>コウフキン</t>
    </rPh>
    <phoneticPr fontId="2"/>
  </si>
  <si>
    <t>人権啓発活動区市町村</t>
    <rPh sb="0" eb="6">
      <t>ジンケンケイハツカツドウ</t>
    </rPh>
    <rPh sb="6" eb="10">
      <t>クシチョウソン</t>
    </rPh>
    <phoneticPr fontId="2"/>
  </si>
  <si>
    <t>地域福祉推進事業</t>
    <rPh sb="0" eb="2">
      <t>チイキ</t>
    </rPh>
    <rPh sb="2" eb="4">
      <t>フクシ</t>
    </rPh>
    <rPh sb="4" eb="6">
      <t>スイシン</t>
    </rPh>
    <rPh sb="6" eb="8">
      <t>ジギョウ</t>
    </rPh>
    <phoneticPr fontId="2"/>
  </si>
  <si>
    <t>生計困難者介護サービス事業</t>
    <rPh sb="0" eb="2">
      <t>セイケイ</t>
    </rPh>
    <rPh sb="2" eb="4">
      <t>コンナン</t>
    </rPh>
    <rPh sb="4" eb="5">
      <t>シャ</t>
    </rPh>
    <rPh sb="5" eb="7">
      <t>カイゴ</t>
    </rPh>
    <rPh sb="11" eb="13">
      <t>ジギョウ</t>
    </rPh>
    <phoneticPr fontId="2"/>
  </si>
  <si>
    <t>高齢者民間アパート借上げ</t>
    <rPh sb="0" eb="3">
      <t>コウレイシャ</t>
    </rPh>
    <rPh sb="3" eb="5">
      <t>ミンカン</t>
    </rPh>
    <rPh sb="9" eb="11">
      <t>カリア</t>
    </rPh>
    <phoneticPr fontId="2"/>
  </si>
  <si>
    <t>障害者施策推進包括交付金</t>
    <rPh sb="0" eb="3">
      <t>ショウガイシャ</t>
    </rPh>
    <rPh sb="3" eb="5">
      <t>シサク</t>
    </rPh>
    <rPh sb="5" eb="7">
      <t>スイシン</t>
    </rPh>
    <rPh sb="7" eb="9">
      <t>ホウカツ</t>
    </rPh>
    <rPh sb="9" eb="12">
      <t>コウフキン</t>
    </rPh>
    <phoneticPr fontId="2"/>
  </si>
  <si>
    <t>高齢社会対策包括事業</t>
    <rPh sb="0" eb="2">
      <t>コウレイ</t>
    </rPh>
    <rPh sb="2" eb="4">
      <t>シャカイ</t>
    </rPh>
    <rPh sb="4" eb="6">
      <t>タイサク</t>
    </rPh>
    <rPh sb="6" eb="8">
      <t>ホウカツ</t>
    </rPh>
    <rPh sb="8" eb="10">
      <t>ジギョウ</t>
    </rPh>
    <phoneticPr fontId="2"/>
  </si>
  <si>
    <t>民生・児童委員協力員事業</t>
    <rPh sb="0" eb="2">
      <t>ミンセイ</t>
    </rPh>
    <rPh sb="3" eb="5">
      <t>ジドウ</t>
    </rPh>
    <rPh sb="5" eb="7">
      <t>イイン</t>
    </rPh>
    <rPh sb="7" eb="10">
      <t>キョウリョクイン</t>
    </rPh>
    <rPh sb="10" eb="12">
      <t>ジギョウ</t>
    </rPh>
    <phoneticPr fontId="2"/>
  </si>
  <si>
    <t>地域福祉推進包括補助事業</t>
    <rPh sb="0" eb="2">
      <t>チイキ</t>
    </rPh>
    <rPh sb="2" eb="4">
      <t>フクシ</t>
    </rPh>
    <rPh sb="4" eb="6">
      <t>スイシン</t>
    </rPh>
    <rPh sb="6" eb="12">
      <t>ホウカツホジョジギョウ</t>
    </rPh>
    <phoneticPr fontId="2"/>
  </si>
  <si>
    <t>住まい対策拡充等支援事業</t>
    <rPh sb="0" eb="1">
      <t>ス</t>
    </rPh>
    <rPh sb="3" eb="5">
      <t>タイサク</t>
    </rPh>
    <rPh sb="5" eb="8">
      <t>カクジュウトウ</t>
    </rPh>
    <rPh sb="8" eb="12">
      <t>シエンジギョウ</t>
    </rPh>
    <phoneticPr fontId="2"/>
  </si>
  <si>
    <t>障害者就労支援事業</t>
    <rPh sb="0" eb="3">
      <t>ショウガイシャ</t>
    </rPh>
    <rPh sb="3" eb="7">
      <t>シュロウシエン</t>
    </rPh>
    <rPh sb="7" eb="9">
      <t>ジギョウ</t>
    </rPh>
    <phoneticPr fontId="2"/>
  </si>
  <si>
    <t>重度訪問介護の利用促進支援</t>
    <rPh sb="0" eb="2">
      <t>ジュウド</t>
    </rPh>
    <rPh sb="2" eb="4">
      <t>ホウモン</t>
    </rPh>
    <rPh sb="4" eb="6">
      <t>カイゴ</t>
    </rPh>
    <rPh sb="7" eb="9">
      <t>リヨウ</t>
    </rPh>
    <rPh sb="9" eb="11">
      <t>ソクシン</t>
    </rPh>
    <rPh sb="11" eb="13">
      <t>シエン</t>
    </rPh>
    <phoneticPr fontId="2"/>
  </si>
  <si>
    <t>高齢者熱中症等緊急対策事業</t>
    <rPh sb="0" eb="3">
      <t>コウレイシャ</t>
    </rPh>
    <rPh sb="3" eb="7">
      <t>ネッチュウショウトウ</t>
    </rPh>
    <rPh sb="7" eb="13">
      <t>キンキュウタイサクジギョウ</t>
    </rPh>
    <phoneticPr fontId="2"/>
  </si>
  <si>
    <t>ひとり親家庭ホームヘルプサービス</t>
    <rPh sb="3" eb="4">
      <t>オヤ</t>
    </rPh>
    <rPh sb="4" eb="6">
      <t>カテイ</t>
    </rPh>
    <phoneticPr fontId="2"/>
  </si>
  <si>
    <t>家庭福祉員事業等</t>
    <rPh sb="0" eb="2">
      <t>カテイ</t>
    </rPh>
    <rPh sb="2" eb="4">
      <t>フクシ</t>
    </rPh>
    <rPh sb="4" eb="5">
      <t>イン</t>
    </rPh>
    <rPh sb="5" eb="8">
      <t>ジギョウトウ</t>
    </rPh>
    <phoneticPr fontId="2"/>
  </si>
  <si>
    <t>児童館等整備費</t>
    <rPh sb="0" eb="3">
      <t>ジドウカン</t>
    </rPh>
    <rPh sb="3" eb="4">
      <t>トウ</t>
    </rPh>
    <rPh sb="4" eb="7">
      <t>セイビヒ</t>
    </rPh>
    <phoneticPr fontId="2"/>
  </si>
  <si>
    <t>保育対策等促進事業</t>
    <rPh sb="0" eb="2">
      <t>ホイク</t>
    </rPh>
    <rPh sb="2" eb="5">
      <t>タイサクトウ</t>
    </rPh>
    <rPh sb="5" eb="7">
      <t>ソクシン</t>
    </rPh>
    <rPh sb="7" eb="9">
      <t>ジギョウ</t>
    </rPh>
    <phoneticPr fontId="2"/>
  </si>
  <si>
    <t>一時預かり事業・定期利用保育事業費</t>
    <rPh sb="0" eb="3">
      <t>イチジアズ</t>
    </rPh>
    <rPh sb="5" eb="7">
      <t>ジギョウ</t>
    </rPh>
    <rPh sb="8" eb="17">
      <t>テイキリヨウホイクジギョウヒ</t>
    </rPh>
    <phoneticPr fontId="2"/>
  </si>
  <si>
    <t>マンション等併設型保育所設置促進事業</t>
    <rPh sb="5" eb="6">
      <t>トウ</t>
    </rPh>
    <rPh sb="6" eb="14">
      <t>ヘイセツガタホイクジョセッチ</t>
    </rPh>
    <rPh sb="14" eb="18">
      <t>ソクシンジギョウ</t>
    </rPh>
    <phoneticPr fontId="2"/>
  </si>
  <si>
    <t>子ども手当支給事務効率化促進事業</t>
    <rPh sb="0" eb="1">
      <t>コ</t>
    </rPh>
    <rPh sb="3" eb="16">
      <t>テアテシキュウジムコウリツカソクシンジギョウ</t>
    </rPh>
    <phoneticPr fontId="2"/>
  </si>
  <si>
    <t>地域子育て創生事業及び児童虐待防止対策強化</t>
    <rPh sb="0" eb="4">
      <t>チイキコソダ</t>
    </rPh>
    <rPh sb="5" eb="10">
      <t>ソウセイジギョウオヨ</t>
    </rPh>
    <rPh sb="11" eb="15">
      <t>ジドウギャクタイ</t>
    </rPh>
    <rPh sb="15" eb="17">
      <t>ボウシ</t>
    </rPh>
    <rPh sb="17" eb="21">
      <t>タイサクキョウカ</t>
    </rPh>
    <phoneticPr fontId="2"/>
  </si>
  <si>
    <t>母子家庭高等技能訓練</t>
    <rPh sb="0" eb="2">
      <t>ボシ</t>
    </rPh>
    <rPh sb="2" eb="4">
      <t>カテイ</t>
    </rPh>
    <rPh sb="4" eb="6">
      <t>コウトウ</t>
    </rPh>
    <rPh sb="6" eb="8">
      <t>ギノウ</t>
    </rPh>
    <rPh sb="8" eb="10">
      <t>クンレン</t>
    </rPh>
    <phoneticPr fontId="2"/>
  </si>
  <si>
    <t>休日保育特別事業</t>
    <rPh sb="0" eb="8">
      <t>キュウジツホイクトクベツジギョウ</t>
    </rPh>
    <phoneticPr fontId="2"/>
  </si>
  <si>
    <t>子宮頸がんワクチン接種緊急促進事業</t>
    <rPh sb="0" eb="3">
      <t>シキュウケイ</t>
    </rPh>
    <rPh sb="9" eb="11">
      <t>セッシュ</t>
    </rPh>
    <rPh sb="11" eb="17">
      <t>キンキュウソクシンジギョウ</t>
    </rPh>
    <phoneticPr fontId="2"/>
  </si>
  <si>
    <t>予防接種事故対策費</t>
    <rPh sb="0" eb="2">
      <t>ヨボウ</t>
    </rPh>
    <rPh sb="2" eb="4">
      <t>セッシュ</t>
    </rPh>
    <rPh sb="4" eb="6">
      <t>ジコ</t>
    </rPh>
    <rPh sb="6" eb="9">
      <t>タイサクヒ</t>
    </rPh>
    <phoneticPr fontId="2"/>
  </si>
  <si>
    <t>労働諸費</t>
    <rPh sb="0" eb="4">
      <t>ロウドウショヒ</t>
    </rPh>
    <phoneticPr fontId="2"/>
  </si>
  <si>
    <t>緊急雇用再生事業臨時特例</t>
    <rPh sb="0" eb="2">
      <t>キンキュウ</t>
    </rPh>
    <rPh sb="2" eb="4">
      <t>コヨウ</t>
    </rPh>
    <rPh sb="4" eb="6">
      <t>サイセイ</t>
    </rPh>
    <rPh sb="6" eb="8">
      <t>ジギョウ</t>
    </rPh>
    <rPh sb="8" eb="12">
      <t>リンジトクレイ</t>
    </rPh>
    <phoneticPr fontId="2"/>
  </si>
  <si>
    <t>農業費</t>
    <rPh sb="0" eb="3">
      <t>ノウギョウヒ</t>
    </rPh>
    <phoneticPr fontId="2"/>
  </si>
  <si>
    <t>労働費</t>
    <rPh sb="0" eb="2">
      <t>ロウドウ</t>
    </rPh>
    <rPh sb="2" eb="3">
      <t>ヒ</t>
    </rPh>
    <phoneticPr fontId="2"/>
  </si>
  <si>
    <t>農業経営基盤強化措置特別会計事務取扱</t>
    <rPh sb="0" eb="2">
      <t>ノウギョウ</t>
    </rPh>
    <rPh sb="2" eb="4">
      <t>ケイエイ</t>
    </rPh>
    <rPh sb="4" eb="6">
      <t>キバン</t>
    </rPh>
    <rPh sb="6" eb="8">
      <t>キョウカ</t>
    </rPh>
    <rPh sb="8" eb="16">
      <t>ソチトクベツカイケイジム</t>
    </rPh>
    <rPh sb="16" eb="18">
      <t>トリアツカイ</t>
    </rPh>
    <phoneticPr fontId="2"/>
  </si>
  <si>
    <t>食育推進活動</t>
    <rPh sb="0" eb="4">
      <t>ショクイクスイシン</t>
    </rPh>
    <rPh sb="4" eb="6">
      <t>カツドウ</t>
    </rPh>
    <phoneticPr fontId="2"/>
  </si>
  <si>
    <t>新・元気を出せ商店街</t>
    <rPh sb="0" eb="1">
      <t>シン</t>
    </rPh>
    <rPh sb="2" eb="4">
      <t>ゲンキ</t>
    </rPh>
    <rPh sb="5" eb="6">
      <t>ダ</t>
    </rPh>
    <rPh sb="7" eb="10">
      <t>ショウテンガイ</t>
    </rPh>
    <phoneticPr fontId="2"/>
  </si>
  <si>
    <t>商工費</t>
    <rPh sb="0" eb="3">
      <t>ショウコウヒ</t>
    </rPh>
    <phoneticPr fontId="2"/>
  </si>
  <si>
    <t>消費者行政活性化交付金</t>
    <rPh sb="0" eb="5">
      <t>ショウヒシャギョウセイ</t>
    </rPh>
    <rPh sb="5" eb="8">
      <t>カッセイカ</t>
    </rPh>
    <rPh sb="8" eb="11">
      <t>コウフキン</t>
    </rPh>
    <phoneticPr fontId="2"/>
  </si>
  <si>
    <t>道路橋梁費</t>
    <rPh sb="0" eb="5">
      <t>ドウロキョウリョウヒ</t>
    </rPh>
    <phoneticPr fontId="2"/>
  </si>
  <si>
    <t>都市再生地積調査事業推進</t>
    <rPh sb="0" eb="2">
      <t>トシ</t>
    </rPh>
    <rPh sb="2" eb="4">
      <t>サイセイ</t>
    </rPh>
    <rPh sb="4" eb="6">
      <t>チセキ</t>
    </rPh>
    <rPh sb="6" eb="8">
      <t>チョウサ</t>
    </rPh>
    <rPh sb="8" eb="10">
      <t>ジギョウ</t>
    </rPh>
    <rPh sb="10" eb="12">
      <t>スイシン</t>
    </rPh>
    <phoneticPr fontId="2"/>
  </si>
  <si>
    <t>市道３９９号線道路補修</t>
    <rPh sb="0" eb="2">
      <t>シドウ</t>
    </rPh>
    <rPh sb="5" eb="7">
      <t>ゴウセン</t>
    </rPh>
    <rPh sb="7" eb="11">
      <t>ドウロホシュウ</t>
    </rPh>
    <phoneticPr fontId="2"/>
  </si>
  <si>
    <t>都市計画費</t>
    <rPh sb="0" eb="5">
      <t>トシケイカクヒ</t>
    </rPh>
    <phoneticPr fontId="2"/>
  </si>
  <si>
    <t>土地取引の規制に関する経由事務費等</t>
    <rPh sb="0" eb="2">
      <t>トチ</t>
    </rPh>
    <rPh sb="2" eb="4">
      <t>トリヒキ</t>
    </rPh>
    <rPh sb="5" eb="7">
      <t>キセイ</t>
    </rPh>
    <rPh sb="8" eb="9">
      <t>カン</t>
    </rPh>
    <rPh sb="11" eb="13">
      <t>ケイユ</t>
    </rPh>
    <rPh sb="13" eb="16">
      <t>ジムヒ</t>
    </rPh>
    <rPh sb="16" eb="17">
      <t>ナド</t>
    </rPh>
    <phoneticPr fontId="2"/>
  </si>
  <si>
    <t>東小金井北口区画整理事業</t>
    <rPh sb="0" eb="4">
      <t>ヒガシコガネイ</t>
    </rPh>
    <rPh sb="4" eb="6">
      <t>キタグチ</t>
    </rPh>
    <rPh sb="6" eb="10">
      <t>クカクセイリ</t>
    </rPh>
    <rPh sb="10" eb="12">
      <t>ジギョウ</t>
    </rPh>
    <phoneticPr fontId="2"/>
  </si>
  <si>
    <t>緑地保全事業補助金</t>
    <rPh sb="0" eb="6">
      <t>リョクチホゼンジギョウ</t>
    </rPh>
    <rPh sb="6" eb="9">
      <t>ホジョキン</t>
    </rPh>
    <phoneticPr fontId="2"/>
  </si>
  <si>
    <t>放課後子どもプラン事業</t>
    <rPh sb="0" eb="4">
      <t>ホウカゴコ</t>
    </rPh>
    <rPh sb="9" eb="11">
      <t>ジギョウ</t>
    </rPh>
    <phoneticPr fontId="2"/>
  </si>
  <si>
    <t>公立学校運動場芝生化維持管理経費</t>
    <rPh sb="0" eb="16">
      <t>コウリツガッコウウンドウジョウシバフカイジカンリケイヒ</t>
    </rPh>
    <phoneticPr fontId="2"/>
  </si>
  <si>
    <t>公立学校運動場芝生化事業</t>
    <rPh sb="0" eb="2">
      <t>コウリツ</t>
    </rPh>
    <rPh sb="2" eb="4">
      <t>ガッコウ</t>
    </rPh>
    <rPh sb="4" eb="7">
      <t>ウンドウジョウ</t>
    </rPh>
    <rPh sb="7" eb="9">
      <t>シバフ</t>
    </rPh>
    <rPh sb="9" eb="10">
      <t>カ</t>
    </rPh>
    <rPh sb="10" eb="12">
      <t>ジギョウ</t>
    </rPh>
    <phoneticPr fontId="2"/>
  </si>
  <si>
    <t>第６８回国体競技施設整備費</t>
    <rPh sb="0" eb="1">
      <t>ダイ</t>
    </rPh>
    <rPh sb="3" eb="4">
      <t>カイ</t>
    </rPh>
    <rPh sb="4" eb="6">
      <t>コクタイ</t>
    </rPh>
    <rPh sb="6" eb="13">
      <t>キョウギシセツセイビヒ</t>
    </rPh>
    <phoneticPr fontId="2"/>
  </si>
  <si>
    <t>私立幼稚園等園児保護者負担軽減事業費</t>
    <rPh sb="0" eb="6">
      <t>シリツヨウチエントウ</t>
    </rPh>
    <rPh sb="6" eb="8">
      <t>エンジ</t>
    </rPh>
    <rPh sb="8" eb="18">
      <t>ホゴシャフタンケイゲンジギョウヒ</t>
    </rPh>
    <phoneticPr fontId="2"/>
  </si>
  <si>
    <t>小学校費補助</t>
    <rPh sb="0" eb="3">
      <t>ショウガッコウ</t>
    </rPh>
    <rPh sb="3" eb="4">
      <t>ヒ</t>
    </rPh>
    <rPh sb="4" eb="6">
      <t>ホジョ</t>
    </rPh>
    <phoneticPr fontId="2"/>
  </si>
  <si>
    <t>中学校費補助</t>
    <rPh sb="0" eb="6">
      <t>チュウガッコウヒホジョ</t>
    </rPh>
    <phoneticPr fontId="2"/>
  </si>
  <si>
    <t>被災児童就学支援等事業</t>
    <rPh sb="0" eb="11">
      <t>ヒサイジドウシュウガクシエントウジギョウ</t>
    </rPh>
    <phoneticPr fontId="2"/>
  </si>
  <si>
    <t>被災生徒就学支援等事業</t>
    <rPh sb="0" eb="2">
      <t>ヒサイ</t>
    </rPh>
    <rPh sb="2" eb="4">
      <t>セイト</t>
    </rPh>
    <rPh sb="4" eb="11">
      <t>シュウガクシエントウジギョウ</t>
    </rPh>
    <phoneticPr fontId="2"/>
  </si>
  <si>
    <t>消防費</t>
    <rPh sb="0" eb="3">
      <t>ショウボウヒ</t>
    </rPh>
    <phoneticPr fontId="2"/>
  </si>
  <si>
    <t>東日本大震災災害救助費繰返支弁金</t>
    <rPh sb="0" eb="6">
      <t>ヒガシニホンダイシンサイ</t>
    </rPh>
    <rPh sb="6" eb="11">
      <t>サイガイキュウジョヒ</t>
    </rPh>
    <rPh sb="11" eb="16">
      <t>クリカエシベンキン</t>
    </rPh>
    <phoneticPr fontId="2"/>
  </si>
  <si>
    <t>選挙費</t>
    <rPh sb="0" eb="3">
      <t>センキョヒ</t>
    </rPh>
    <phoneticPr fontId="2"/>
  </si>
  <si>
    <t>統計調査費</t>
    <rPh sb="0" eb="5">
      <t>トウケイチョウサヒ</t>
    </rPh>
    <phoneticPr fontId="2"/>
  </si>
  <si>
    <t>私立学校指導監督</t>
    <rPh sb="0" eb="8">
      <t>シリツガッコウシドウカントク</t>
    </rPh>
    <phoneticPr fontId="2"/>
  </si>
  <si>
    <t>人口動態調査事務</t>
    <rPh sb="0" eb="8">
      <t>ジンコウドウタイチョウサジム</t>
    </rPh>
    <phoneticPr fontId="2"/>
  </si>
  <si>
    <t>土地所有状況調査</t>
    <rPh sb="0" eb="8">
      <t>トチショユウジョウキョウチョウサ</t>
    </rPh>
    <phoneticPr fontId="2"/>
  </si>
  <si>
    <t>建物利用状況調査</t>
    <rPh sb="0" eb="8">
      <t>タテモノリヨウジョウキョウチョウサ</t>
    </rPh>
    <phoneticPr fontId="2"/>
  </si>
  <si>
    <t>電子証明書発行手数料徴収等</t>
    <rPh sb="0" eb="2">
      <t>デンシ</t>
    </rPh>
    <rPh sb="2" eb="5">
      <t>ショウメイショ</t>
    </rPh>
    <rPh sb="5" eb="7">
      <t>ハッコウ</t>
    </rPh>
    <rPh sb="7" eb="10">
      <t>テスウリョウ</t>
    </rPh>
    <rPh sb="10" eb="12">
      <t>チョウシュウ</t>
    </rPh>
    <rPh sb="12" eb="13">
      <t>ナド</t>
    </rPh>
    <phoneticPr fontId="2"/>
  </si>
  <si>
    <t>都税徴収</t>
    <rPh sb="0" eb="4">
      <t>トゼイチョウシュウ</t>
    </rPh>
    <phoneticPr fontId="2"/>
  </si>
  <si>
    <t>事務委託金</t>
    <rPh sb="0" eb="5">
      <t>ジムイタクキン</t>
    </rPh>
    <phoneticPr fontId="2"/>
  </si>
  <si>
    <t>在外選挙人名簿登録事務</t>
    <rPh sb="0" eb="11">
      <t>ザイガイセンキョニンメイボトウロクジム</t>
    </rPh>
    <phoneticPr fontId="2"/>
  </si>
  <si>
    <t>都知事選挙</t>
    <rPh sb="0" eb="5">
      <t>トチジセンキョ</t>
    </rPh>
    <phoneticPr fontId="2"/>
  </si>
  <si>
    <t>統計調査員確保対策</t>
    <rPh sb="0" eb="9">
      <t>トウケイチョウサインカクホタイサク</t>
    </rPh>
    <phoneticPr fontId="2"/>
  </si>
  <si>
    <t>建設工事統計調査</t>
    <rPh sb="0" eb="8">
      <t>ケンセツコウジトウケイチョウサ</t>
    </rPh>
    <phoneticPr fontId="2"/>
  </si>
  <si>
    <t>人口調査事務</t>
    <rPh sb="0" eb="6">
      <t>ジンコウチョウサジム</t>
    </rPh>
    <phoneticPr fontId="2"/>
  </si>
  <si>
    <t>学校基本調査</t>
    <rPh sb="0" eb="6">
      <t>ガッコウキホンチョウサ</t>
    </rPh>
    <phoneticPr fontId="2"/>
  </si>
  <si>
    <t>経済センサス調査区管理</t>
    <rPh sb="0" eb="2">
      <t>ケイザイ</t>
    </rPh>
    <rPh sb="6" eb="9">
      <t>チョウサク</t>
    </rPh>
    <rPh sb="9" eb="11">
      <t>カンリ</t>
    </rPh>
    <phoneticPr fontId="2"/>
  </si>
  <si>
    <t>経済センサス活動調査</t>
    <rPh sb="0" eb="2">
      <t>ケイザイ</t>
    </rPh>
    <rPh sb="6" eb="10">
      <t>カツドウチョウサ</t>
    </rPh>
    <phoneticPr fontId="2"/>
  </si>
  <si>
    <t>障害福祉費</t>
    <rPh sb="0" eb="5">
      <t>ショウガイフクシヒ</t>
    </rPh>
    <phoneticPr fontId="2"/>
  </si>
  <si>
    <t>身障者無料乗車券</t>
    <rPh sb="0" eb="3">
      <t>シンショウシャ</t>
    </rPh>
    <rPh sb="3" eb="5">
      <t>ムリョウ</t>
    </rPh>
    <rPh sb="5" eb="8">
      <t>ジョウシャケン</t>
    </rPh>
    <phoneticPr fontId="2"/>
  </si>
  <si>
    <t>身体障害者法事務処理</t>
    <rPh sb="0" eb="2">
      <t>シンタイ</t>
    </rPh>
    <rPh sb="2" eb="5">
      <t>ショウガイシャ</t>
    </rPh>
    <rPh sb="5" eb="6">
      <t>ホウ</t>
    </rPh>
    <rPh sb="6" eb="8">
      <t>ジム</t>
    </rPh>
    <rPh sb="8" eb="10">
      <t>ショリ</t>
    </rPh>
    <phoneticPr fontId="2"/>
  </si>
  <si>
    <t>医療費助成申請受理</t>
    <rPh sb="0" eb="3">
      <t>イリョウヒ</t>
    </rPh>
    <rPh sb="3" eb="5">
      <t>ジョセイ</t>
    </rPh>
    <rPh sb="5" eb="7">
      <t>シンセイ</t>
    </rPh>
    <rPh sb="7" eb="9">
      <t>ジュリ</t>
    </rPh>
    <phoneticPr fontId="2"/>
  </si>
  <si>
    <t>地域自殺対策緊急強化交付金</t>
    <rPh sb="0" eb="10">
      <t>チイキジサツタイサクキンキュウキョウカ</t>
    </rPh>
    <rPh sb="10" eb="13">
      <t>コウフキン</t>
    </rPh>
    <phoneticPr fontId="2"/>
  </si>
  <si>
    <t>全国在宅障害児・者実態調査事務委託</t>
    <rPh sb="0" eb="7">
      <t>ゼンコクザイタクショウガイジ</t>
    </rPh>
    <rPh sb="8" eb="9">
      <t>シャ</t>
    </rPh>
    <rPh sb="9" eb="17">
      <t>ジッタイチョウサジムイタク</t>
    </rPh>
    <phoneticPr fontId="2"/>
  </si>
  <si>
    <t>心身障害者医療助成事業</t>
    <rPh sb="0" eb="11">
      <t>シンシンショウガイシャイリョウジョセイジギョウ</t>
    </rPh>
    <phoneticPr fontId="2"/>
  </si>
  <si>
    <t>全国母子世帯等調査事業</t>
    <rPh sb="0" eb="7">
      <t>ゼンコクボシセタイトウ</t>
    </rPh>
    <rPh sb="7" eb="11">
      <t>チョウサジギョウ</t>
    </rPh>
    <phoneticPr fontId="2"/>
  </si>
  <si>
    <t>公害事務</t>
    <rPh sb="0" eb="2">
      <t>コウガイ</t>
    </rPh>
    <rPh sb="2" eb="4">
      <t>ジム</t>
    </rPh>
    <phoneticPr fontId="2"/>
  </si>
  <si>
    <t>犬猫の公示事務</t>
    <rPh sb="0" eb="2">
      <t>イヌネコ</t>
    </rPh>
    <rPh sb="3" eb="5">
      <t>コウジ</t>
    </rPh>
    <rPh sb="5" eb="7">
      <t>ジム</t>
    </rPh>
    <phoneticPr fontId="2"/>
  </si>
  <si>
    <t>環境確保条例にかかる事務処理</t>
    <rPh sb="0" eb="2">
      <t>カンキョウ</t>
    </rPh>
    <rPh sb="2" eb="4">
      <t>カクホ</t>
    </rPh>
    <rPh sb="4" eb="6">
      <t>ジョウレイ</t>
    </rPh>
    <rPh sb="10" eb="14">
      <t>ジムショリ</t>
    </rPh>
    <phoneticPr fontId="2"/>
  </si>
  <si>
    <t>都営住宅費</t>
    <rPh sb="0" eb="2">
      <t>トエイ</t>
    </rPh>
    <rPh sb="2" eb="4">
      <t>ジュウタク</t>
    </rPh>
    <rPh sb="4" eb="5">
      <t>ヒ</t>
    </rPh>
    <phoneticPr fontId="2"/>
  </si>
  <si>
    <t>都営住宅申込書等配布事務</t>
    <rPh sb="0" eb="2">
      <t>トエイ</t>
    </rPh>
    <rPh sb="2" eb="4">
      <t>ジュウタク</t>
    </rPh>
    <rPh sb="4" eb="8">
      <t>モウシコミショナド</t>
    </rPh>
    <rPh sb="8" eb="10">
      <t>ハイフ</t>
    </rPh>
    <rPh sb="10" eb="12">
      <t>ジム</t>
    </rPh>
    <phoneticPr fontId="2"/>
  </si>
  <si>
    <t>主要地方道１５号線</t>
    <rPh sb="0" eb="2">
      <t>シュヨウ</t>
    </rPh>
    <rPh sb="2" eb="4">
      <t>チホウ</t>
    </rPh>
    <rPh sb="4" eb="5">
      <t>ドウ</t>
    </rPh>
    <rPh sb="7" eb="9">
      <t>ゴウセン</t>
    </rPh>
    <phoneticPr fontId="2"/>
  </si>
  <si>
    <t>河川維持業務</t>
    <rPh sb="0" eb="6">
      <t>カセンイジギョウム</t>
    </rPh>
    <phoneticPr fontId="2"/>
  </si>
  <si>
    <t>いこいの水辺整備</t>
    <rPh sb="4" eb="6">
      <t>ミズベ</t>
    </rPh>
    <rPh sb="6" eb="8">
      <t>セイビ</t>
    </rPh>
    <phoneticPr fontId="2"/>
  </si>
  <si>
    <t>教職員給与等支払事務</t>
    <rPh sb="0" eb="3">
      <t>キョウショクイン</t>
    </rPh>
    <rPh sb="3" eb="6">
      <t>キュウヨトウ</t>
    </rPh>
    <rPh sb="6" eb="10">
      <t>シハライジム</t>
    </rPh>
    <phoneticPr fontId="2"/>
  </si>
  <si>
    <t>教育事務費</t>
    <rPh sb="0" eb="5">
      <t>キョウイクジムヒ</t>
    </rPh>
    <phoneticPr fontId="2"/>
  </si>
  <si>
    <t>教育事業費</t>
    <rPh sb="0" eb="5">
      <t>キョウイクジギョウヒ</t>
    </rPh>
    <phoneticPr fontId="2"/>
  </si>
  <si>
    <t>地域ぐるみ学校安全体制整備推進事業</t>
    <rPh sb="0" eb="2">
      <t>チイキ</t>
    </rPh>
    <rPh sb="5" eb="17">
      <t>ガッコウアンゼンタイセイセイビスイシンジギョウ</t>
    </rPh>
    <phoneticPr fontId="2"/>
  </si>
  <si>
    <t>理科支援員配慮事業</t>
    <rPh sb="0" eb="5">
      <t>リカシエンイン</t>
    </rPh>
    <rPh sb="5" eb="9">
      <t>ハイリョジギョウ</t>
    </rPh>
    <phoneticPr fontId="2"/>
  </si>
  <si>
    <t>理科教育指導力向上事業</t>
    <rPh sb="0" eb="7">
      <t>リカキョウイクシドウリョク</t>
    </rPh>
    <rPh sb="7" eb="9">
      <t>コウジョウ</t>
    </rPh>
    <rPh sb="9" eb="11">
      <t>ジギョウ</t>
    </rPh>
    <phoneticPr fontId="2"/>
  </si>
  <si>
    <t>スポーツ教育推進校等事業</t>
    <rPh sb="4" eb="10">
      <t>キョウイクスイシンコウトウ</t>
    </rPh>
    <rPh sb="10" eb="12">
      <t>ジギョウ</t>
    </rPh>
    <phoneticPr fontId="2"/>
  </si>
  <si>
    <t>人権尊重教育推進校</t>
    <rPh sb="0" eb="9">
      <t>ジンケンソンチョウキョウイクスイシンコウ</t>
    </rPh>
    <phoneticPr fontId="2"/>
  </si>
  <si>
    <t>環境教育実践推進校</t>
    <rPh sb="0" eb="6">
      <t>カンキョウキョウイクジッセン</t>
    </rPh>
    <rPh sb="6" eb="8">
      <t>スイシン</t>
    </rPh>
    <rPh sb="8" eb="9">
      <t>コウ</t>
    </rPh>
    <phoneticPr fontId="2"/>
  </si>
  <si>
    <t>土地貸付</t>
    <rPh sb="0" eb="2">
      <t>トチ</t>
    </rPh>
    <rPh sb="2" eb="4">
      <t>カシツ</t>
    </rPh>
    <phoneticPr fontId="2"/>
  </si>
  <si>
    <t>不動産売払</t>
    <rPh sb="0" eb="3">
      <t>フドウサン</t>
    </rPh>
    <rPh sb="3" eb="5">
      <t>ウリハラ</t>
    </rPh>
    <phoneticPr fontId="2"/>
  </si>
  <si>
    <t>普通貨物自動車</t>
    <rPh sb="0" eb="7">
      <t>フツウカモツジドウシャ</t>
    </rPh>
    <phoneticPr fontId="2"/>
  </si>
  <si>
    <t>予算書</t>
    <rPh sb="0" eb="3">
      <t>ヨサンショ</t>
    </rPh>
    <phoneticPr fontId="2"/>
  </si>
  <si>
    <t>長期計画</t>
    <rPh sb="0" eb="4">
      <t>チョウキケイカク</t>
    </rPh>
    <phoneticPr fontId="2"/>
  </si>
  <si>
    <t>地図</t>
    <rPh sb="0" eb="2">
      <t>チズ</t>
    </rPh>
    <phoneticPr fontId="2"/>
  </si>
  <si>
    <t>緑化事業</t>
    <rPh sb="0" eb="2">
      <t>リョッカ</t>
    </rPh>
    <rPh sb="2" eb="4">
      <t>ジギョウ</t>
    </rPh>
    <phoneticPr fontId="2"/>
  </si>
  <si>
    <t>みどりのまちづくり協力金</t>
    <rPh sb="9" eb="12">
      <t>キョウリョクキン</t>
    </rPh>
    <phoneticPr fontId="2"/>
  </si>
  <si>
    <t>加算金</t>
    <rPh sb="0" eb="3">
      <t>カサンキン</t>
    </rPh>
    <phoneticPr fontId="2"/>
  </si>
  <si>
    <t>過料</t>
    <rPh sb="0" eb="2">
      <t>カリョウ</t>
    </rPh>
    <phoneticPr fontId="2"/>
  </si>
  <si>
    <t>私道補修工事費分担金</t>
    <rPh sb="0" eb="2">
      <t>シドウ</t>
    </rPh>
    <rPh sb="2" eb="4">
      <t>ホシュウ</t>
    </rPh>
    <rPh sb="4" eb="6">
      <t>コウジ</t>
    </rPh>
    <rPh sb="6" eb="7">
      <t>ヒ</t>
    </rPh>
    <rPh sb="7" eb="10">
      <t>ブンタンキン</t>
    </rPh>
    <phoneticPr fontId="2"/>
  </si>
  <si>
    <t>義務教育就学児医療費受入金</t>
    <rPh sb="0" eb="13">
      <t>ギムキョウイクシュウガクジイリョウヒウケイレキン</t>
    </rPh>
    <phoneticPr fontId="2"/>
  </si>
  <si>
    <t>総務債</t>
    <rPh sb="0" eb="2">
      <t>ソウム</t>
    </rPh>
    <rPh sb="2" eb="3">
      <t>サイ</t>
    </rPh>
    <phoneticPr fontId="2"/>
  </si>
  <si>
    <t>教育債</t>
    <rPh sb="0" eb="3">
      <t>キョウイクサイ</t>
    </rPh>
    <phoneticPr fontId="2"/>
  </si>
  <si>
    <t>環境再生保全機構負担金</t>
    <rPh sb="2" eb="6">
      <t>サイセイホゼン</t>
    </rPh>
    <phoneticPr fontId="2"/>
  </si>
  <si>
    <t>清掃施設用地借上</t>
    <rPh sb="0" eb="2">
      <t>セイソウ</t>
    </rPh>
    <rPh sb="2" eb="4">
      <t>シセツ</t>
    </rPh>
    <rPh sb="4" eb="6">
      <t>ヨウチ</t>
    </rPh>
    <rPh sb="6" eb="7">
      <t>シャク</t>
    </rPh>
    <rPh sb="7" eb="8">
      <t>ジョウ</t>
    </rPh>
    <phoneticPr fontId="2"/>
  </si>
  <si>
    <t>美化活動</t>
    <rPh sb="0" eb="2">
      <t>ビカ</t>
    </rPh>
    <rPh sb="2" eb="4">
      <t>カツドウ</t>
    </rPh>
    <phoneticPr fontId="2"/>
  </si>
  <si>
    <t>事業系一般廃棄物処理手数料徴収事務委託</t>
    <rPh sb="0" eb="2">
      <t>ジギョウ</t>
    </rPh>
    <rPh sb="2" eb="3">
      <t>ケイ</t>
    </rPh>
    <rPh sb="3" eb="5">
      <t>イッパン</t>
    </rPh>
    <rPh sb="5" eb="8">
      <t>ハイキブツ</t>
    </rPh>
    <rPh sb="8" eb="10">
      <t>ショリ</t>
    </rPh>
    <rPh sb="10" eb="12">
      <t>テスウ</t>
    </rPh>
    <rPh sb="12" eb="13">
      <t>リョウ</t>
    </rPh>
    <rPh sb="13" eb="15">
      <t>チョウシュウ</t>
    </rPh>
    <rPh sb="15" eb="17">
      <t>ジム</t>
    </rPh>
    <rPh sb="17" eb="19">
      <t>イタク</t>
    </rPh>
    <phoneticPr fontId="2"/>
  </si>
  <si>
    <t>事業系一般廃棄物収集袋作成</t>
    <rPh sb="0" eb="2">
      <t>ジギョウ</t>
    </rPh>
    <rPh sb="2" eb="3">
      <t>ケイ</t>
    </rPh>
    <rPh sb="3" eb="5">
      <t>イッパン</t>
    </rPh>
    <rPh sb="5" eb="8">
      <t>ハイキブツ</t>
    </rPh>
    <rPh sb="8" eb="10">
      <t>シュウシュウ</t>
    </rPh>
    <rPh sb="10" eb="11">
      <t>ブクロ</t>
    </rPh>
    <rPh sb="11" eb="13">
      <t>サクセイ</t>
    </rPh>
    <phoneticPr fontId="2"/>
  </si>
  <si>
    <t>粗大ゴミ収集運搬等委託</t>
    <rPh sb="0" eb="2">
      <t>ソダイ</t>
    </rPh>
    <rPh sb="4" eb="9">
      <t>シュウシュウウンパントウ</t>
    </rPh>
    <rPh sb="9" eb="11">
      <t>イタク</t>
    </rPh>
    <phoneticPr fontId="2"/>
  </si>
  <si>
    <t>プラスチックごみ収集運搬</t>
    <rPh sb="8" eb="10">
      <t>シュウシュウ</t>
    </rPh>
    <rPh sb="10" eb="12">
      <t>ウンパン</t>
    </rPh>
    <phoneticPr fontId="2"/>
  </si>
  <si>
    <t>可燃運搬処理委託（事業系）</t>
    <rPh sb="0" eb="2">
      <t>カネン</t>
    </rPh>
    <rPh sb="2" eb="4">
      <t>ウンパン</t>
    </rPh>
    <rPh sb="4" eb="6">
      <t>ショリ</t>
    </rPh>
    <rPh sb="6" eb="8">
      <t>イタク</t>
    </rPh>
    <rPh sb="9" eb="11">
      <t>ジギョウ</t>
    </rPh>
    <rPh sb="11" eb="12">
      <t>ケイ</t>
    </rPh>
    <phoneticPr fontId="2"/>
  </si>
  <si>
    <t>集団回収奨励金</t>
    <rPh sb="4" eb="7">
      <t>ショウレイキン</t>
    </rPh>
    <phoneticPr fontId="2"/>
  </si>
  <si>
    <t>剪定枝受付事務等</t>
    <rPh sb="0" eb="8">
      <t>センテイシウケツケジムトウ</t>
    </rPh>
    <phoneticPr fontId="2"/>
  </si>
  <si>
    <t>犬猫等埋葬委託</t>
    <rPh sb="0" eb="3">
      <t>イヌネコトウ</t>
    </rPh>
    <rPh sb="3" eb="7">
      <t>マイソウイタク</t>
    </rPh>
    <phoneticPr fontId="2"/>
  </si>
  <si>
    <t>労働調査啓発</t>
    <rPh sb="0" eb="2">
      <t>ロウドウ</t>
    </rPh>
    <rPh sb="2" eb="4">
      <t>チョウサ</t>
    </rPh>
    <rPh sb="4" eb="6">
      <t>ケイハツ</t>
    </rPh>
    <phoneticPr fontId="2"/>
  </si>
  <si>
    <t>１６人</t>
    <rPh sb="2" eb="3">
      <t>ニン</t>
    </rPh>
    <phoneticPr fontId="2"/>
  </si>
  <si>
    <t>農業振興対策</t>
    <rPh sb="0" eb="6">
      <t>ノウギョウシンコウタイサク</t>
    </rPh>
    <phoneticPr fontId="2"/>
  </si>
  <si>
    <t>運営等委託料</t>
    <rPh sb="0" eb="2">
      <t>ウンエイ</t>
    </rPh>
    <rPh sb="2" eb="3">
      <t>トウ</t>
    </rPh>
    <rPh sb="3" eb="5">
      <t>イタク</t>
    </rPh>
    <rPh sb="5" eb="6">
      <t>リョウ</t>
    </rPh>
    <phoneticPr fontId="2"/>
  </si>
  <si>
    <t>民間保育所定期利用保育事業補助金</t>
    <rPh sb="0" eb="13">
      <t>ミンカンホイクショテイキリヨウホイクジギョウ</t>
    </rPh>
    <rPh sb="13" eb="16">
      <t>ホジョキン</t>
    </rPh>
    <phoneticPr fontId="2"/>
  </si>
  <si>
    <t>保育室・家庭福祉員運営事業助成</t>
    <rPh sb="0" eb="3">
      <t>ホイクシツ</t>
    </rPh>
    <rPh sb="4" eb="9">
      <t>カテイフクシイン</t>
    </rPh>
    <rPh sb="9" eb="11">
      <t>ウンエイ</t>
    </rPh>
    <rPh sb="11" eb="13">
      <t>ジギョウ</t>
    </rPh>
    <rPh sb="13" eb="15">
      <t>ジョセイ</t>
    </rPh>
    <phoneticPr fontId="2"/>
  </si>
  <si>
    <t>児童館維持管理</t>
    <rPh sb="0" eb="7">
      <t>ジドウカンイジカンリ</t>
    </rPh>
    <phoneticPr fontId="2"/>
  </si>
  <si>
    <t>児童館運営</t>
    <rPh sb="0" eb="3">
      <t>ジドウカン</t>
    </rPh>
    <rPh sb="3" eb="5">
      <t>ウンエイ</t>
    </rPh>
    <phoneticPr fontId="2"/>
  </si>
  <si>
    <t>児童館運営委託料</t>
    <rPh sb="0" eb="8">
      <t>ジドウカンウンエイイタクリョウ</t>
    </rPh>
    <phoneticPr fontId="2"/>
  </si>
  <si>
    <t>非常勤嘱託</t>
    <rPh sb="0" eb="5">
      <t>ヒジョウキンショクタク</t>
    </rPh>
    <phoneticPr fontId="2"/>
  </si>
  <si>
    <t>１人</t>
    <rPh sb="1" eb="2">
      <t>ニン</t>
    </rPh>
    <phoneticPr fontId="2"/>
  </si>
  <si>
    <t>児童館改修工事</t>
    <rPh sb="0" eb="7">
      <t>ジドウカンカイシュウコウジ</t>
    </rPh>
    <phoneticPr fontId="2"/>
  </si>
  <si>
    <t>73人</t>
    <phoneticPr fontId="2"/>
  </si>
  <si>
    <t>６９人</t>
    <rPh sb="2" eb="3">
      <t>ニン</t>
    </rPh>
    <phoneticPr fontId="2"/>
  </si>
  <si>
    <t>73人</t>
    <rPh sb="2" eb="3">
      <t>ニン</t>
    </rPh>
    <phoneticPr fontId="2"/>
  </si>
  <si>
    <t>さくらなみ学童建替</t>
    <rPh sb="5" eb="7">
      <t>ガクドウ</t>
    </rPh>
    <rPh sb="7" eb="9">
      <t>タテカエ</t>
    </rPh>
    <phoneticPr fontId="2"/>
  </si>
  <si>
    <t>たけとんぼ学童建替</t>
    <rPh sb="5" eb="7">
      <t>ガクドウ</t>
    </rPh>
    <rPh sb="7" eb="9">
      <t>タテカエ</t>
    </rPh>
    <phoneticPr fontId="2"/>
  </si>
  <si>
    <t>28人</t>
    <rPh sb="2" eb="3">
      <t>ニン</t>
    </rPh>
    <phoneticPr fontId="2"/>
  </si>
  <si>
    <t>返還金・還付金</t>
    <rPh sb="0" eb="3">
      <t>ヘンカンキン</t>
    </rPh>
    <rPh sb="4" eb="7">
      <t>カンプキン</t>
    </rPh>
    <phoneticPr fontId="2"/>
  </si>
  <si>
    <t>７人</t>
    <rPh sb="1" eb="2">
      <t>ニン</t>
    </rPh>
    <phoneticPr fontId="2"/>
  </si>
  <si>
    <t>４人</t>
    <phoneticPr fontId="2"/>
  </si>
  <si>
    <t>7人</t>
    <rPh sb="1" eb="2">
      <t>ニン</t>
    </rPh>
    <phoneticPr fontId="2"/>
  </si>
  <si>
    <t>処理委託</t>
    <rPh sb="0" eb="4">
      <t>ショリイタク</t>
    </rPh>
    <phoneticPr fontId="2"/>
  </si>
  <si>
    <t>システム借上料</t>
    <rPh sb="4" eb="7">
      <t>カリアゲリョウ</t>
    </rPh>
    <phoneticPr fontId="2"/>
  </si>
  <si>
    <t>国民年金総務費</t>
    <rPh sb="0" eb="2">
      <t>コクミン</t>
    </rPh>
    <rPh sb="2" eb="4">
      <t>ネンキン</t>
    </rPh>
    <rPh sb="4" eb="7">
      <t>ソウムヒ</t>
    </rPh>
    <phoneticPr fontId="2"/>
  </si>
  <si>
    <t>２人</t>
    <rPh sb="1" eb="2">
      <t>ニン</t>
    </rPh>
    <phoneticPr fontId="2"/>
  </si>
  <si>
    <t>緊急修繕２３０万あり</t>
    <rPh sb="0" eb="4">
      <t>キンキュウシュウゼン</t>
    </rPh>
    <rPh sb="7" eb="8">
      <t>マン</t>
    </rPh>
    <phoneticPr fontId="2"/>
  </si>
  <si>
    <t>原爆被害者援護等</t>
    <rPh sb="0" eb="2">
      <t>ゲンバク</t>
    </rPh>
    <rPh sb="2" eb="5">
      <t>ヒガイシャ</t>
    </rPh>
    <rPh sb="5" eb="8">
      <t>エンゴトウ</t>
    </rPh>
    <phoneticPr fontId="2"/>
  </si>
  <si>
    <t>結核検診</t>
    <rPh sb="0" eb="4">
      <t>ケッカクケンシン</t>
    </rPh>
    <phoneticPr fontId="2"/>
  </si>
  <si>
    <t>燃えるごみ収集運搬</t>
    <rPh sb="0" eb="1">
      <t>モ</t>
    </rPh>
    <rPh sb="5" eb="7">
      <t>シュウシュウ</t>
    </rPh>
    <rPh sb="7" eb="9">
      <t>ウンパン</t>
    </rPh>
    <phoneticPr fontId="2"/>
  </si>
  <si>
    <t>苗木無料配布委託</t>
    <rPh sb="0" eb="2">
      <t>ナエギ</t>
    </rPh>
    <rPh sb="2" eb="8">
      <t>ムリョウハイフイタク</t>
    </rPh>
    <phoneticPr fontId="2"/>
  </si>
  <si>
    <t>市民農園管理委託</t>
    <rPh sb="0" eb="4">
      <t>シミンノウエン</t>
    </rPh>
    <rPh sb="4" eb="8">
      <t>カンリイタク</t>
    </rPh>
    <phoneticPr fontId="2"/>
  </si>
  <si>
    <t>消費生活相談員報酬</t>
    <rPh sb="0" eb="4">
      <t>ショウヒセイカツ</t>
    </rPh>
    <phoneticPr fontId="2"/>
  </si>
  <si>
    <t>３人</t>
    <rPh sb="1" eb="2">
      <t>ニン</t>
    </rPh>
    <phoneticPr fontId="2"/>
  </si>
  <si>
    <t>消費者　連絡協議会補助金</t>
    <rPh sb="9" eb="12">
      <t>ホジョキン</t>
    </rPh>
    <phoneticPr fontId="2"/>
  </si>
  <si>
    <t>住宅増改築資金融資</t>
    <rPh sb="0" eb="5">
      <t>ジュウタクゾウカイチク</t>
    </rPh>
    <rPh sb="5" eb="7">
      <t>シキン</t>
    </rPh>
    <rPh sb="7" eb="9">
      <t>ユウシ</t>
    </rPh>
    <phoneticPr fontId="2"/>
  </si>
  <si>
    <t>公衆浴場改修費補助金</t>
    <rPh sb="0" eb="10">
      <t>コウシュウヨクジョウカイシュウヒホジョキン</t>
    </rPh>
    <phoneticPr fontId="2"/>
  </si>
  <si>
    <t>商工振興経費</t>
    <rPh sb="0" eb="6">
      <t>ショウコウシンコウケイヒ</t>
    </rPh>
    <phoneticPr fontId="2"/>
  </si>
  <si>
    <t>装飾街路灯維持管理</t>
    <phoneticPr fontId="2"/>
  </si>
  <si>
    <t>産業振興プラン推進組織・市内回遊推進事業</t>
    <rPh sb="0" eb="2">
      <t>サンギョウ</t>
    </rPh>
    <rPh sb="2" eb="4">
      <t>シンコウ</t>
    </rPh>
    <rPh sb="7" eb="11">
      <t>スイシンソシキ</t>
    </rPh>
    <rPh sb="12" eb="14">
      <t>シナイ</t>
    </rPh>
    <rPh sb="14" eb="16">
      <t>カイユウ</t>
    </rPh>
    <rPh sb="16" eb="18">
      <t>スイシン</t>
    </rPh>
    <rPh sb="18" eb="20">
      <t>ジギョウ</t>
    </rPh>
    <phoneticPr fontId="2"/>
  </si>
  <si>
    <t>小口事業資金融資</t>
    <rPh sb="0" eb="6">
      <t>コグチジギョウシキン</t>
    </rPh>
    <rPh sb="6" eb="8">
      <t>ユウシ</t>
    </rPh>
    <phoneticPr fontId="2"/>
  </si>
  <si>
    <t>保証料</t>
    <rPh sb="0" eb="3">
      <t>ホショウリョウ</t>
    </rPh>
    <phoneticPr fontId="2"/>
  </si>
  <si>
    <t>利子補給</t>
    <rPh sb="0" eb="4">
      <t>リシホキュウ</t>
    </rPh>
    <phoneticPr fontId="2"/>
  </si>
  <si>
    <t>観光振興経費</t>
    <rPh sb="0" eb="6">
      <t>カンコウシンコウケイヒ</t>
    </rPh>
    <phoneticPr fontId="2"/>
  </si>
  <si>
    <t>新小金井駅前広場等植栽管理委託</t>
    <rPh sb="0" eb="4">
      <t>シンコガネイ</t>
    </rPh>
    <rPh sb="4" eb="6">
      <t>エキマエ</t>
    </rPh>
    <rPh sb="6" eb="9">
      <t>ヒロバナド</t>
    </rPh>
    <rPh sb="9" eb="11">
      <t>ショクサイ</t>
    </rPh>
    <rPh sb="11" eb="13">
      <t>カンリ</t>
    </rPh>
    <rPh sb="13" eb="15">
      <t>イタク</t>
    </rPh>
    <phoneticPr fontId="2"/>
  </si>
  <si>
    <t>ほぼ運行補助金</t>
    <rPh sb="2" eb="7">
      <t>ウンコウホジョキン</t>
    </rPh>
    <phoneticPr fontId="2"/>
  </si>
  <si>
    <t>道路管理事務</t>
    <rPh sb="0" eb="2">
      <t>ドウロ</t>
    </rPh>
    <rPh sb="2" eb="4">
      <t>カンリ</t>
    </rPh>
    <rPh sb="4" eb="6">
      <t>ジム</t>
    </rPh>
    <phoneticPr fontId="2"/>
  </si>
  <si>
    <t>道路維持補修経費</t>
    <rPh sb="0" eb="8">
      <t>ドウロイジホシュウケイヒ</t>
    </rPh>
    <phoneticPr fontId="2"/>
  </si>
  <si>
    <t>道路美化協働制度</t>
    <rPh sb="0" eb="4">
      <t>ドウロビカ</t>
    </rPh>
    <rPh sb="4" eb="8">
      <t>キョウドウセイド</t>
    </rPh>
    <phoneticPr fontId="2"/>
  </si>
  <si>
    <t>道路清掃委託</t>
    <rPh sb="0" eb="2">
      <t>ドウロ</t>
    </rPh>
    <phoneticPr fontId="2"/>
  </si>
  <si>
    <t>緊急修繕料</t>
    <rPh sb="0" eb="5">
      <t>キンキュウシュウゼンリョウ</t>
    </rPh>
    <phoneticPr fontId="2"/>
  </si>
  <si>
    <t>道路新設改良経費</t>
    <rPh sb="0" eb="8">
      <t>ドウロシンセツカイリョウケイヒ</t>
    </rPh>
    <phoneticPr fontId="2"/>
  </si>
  <si>
    <t>緊急対策等道路補修</t>
    <rPh sb="0" eb="5">
      <t>キンキュウタイサクトウ</t>
    </rPh>
    <rPh sb="5" eb="9">
      <t>ドウロホシュウ</t>
    </rPh>
    <phoneticPr fontId="2"/>
  </si>
  <si>
    <t>市道２８４・５２３号道路補修</t>
    <rPh sb="0" eb="2">
      <t>シドウ</t>
    </rPh>
    <rPh sb="9" eb="10">
      <t>ゴウ</t>
    </rPh>
    <rPh sb="10" eb="14">
      <t>ドウロホシュウ</t>
    </rPh>
    <phoneticPr fontId="2"/>
  </si>
  <si>
    <t>市道３６０号道路補修</t>
    <rPh sb="0" eb="2">
      <t>シドウ</t>
    </rPh>
    <rPh sb="5" eb="6">
      <t>ゴウ</t>
    </rPh>
    <rPh sb="6" eb="10">
      <t>ドウロホシュウ</t>
    </rPh>
    <phoneticPr fontId="2"/>
  </si>
  <si>
    <t>市道３９９号道路補修</t>
    <rPh sb="0" eb="2">
      <t>シドウ</t>
    </rPh>
    <rPh sb="5" eb="6">
      <t>ゴウ</t>
    </rPh>
    <rPh sb="6" eb="10">
      <t>ドウロホシュウ</t>
    </rPh>
    <phoneticPr fontId="2"/>
  </si>
  <si>
    <t>市道５７２号線道路補修</t>
    <rPh sb="0" eb="2">
      <t>シドウ</t>
    </rPh>
    <rPh sb="5" eb="7">
      <t>ゴウセン</t>
    </rPh>
    <rPh sb="7" eb="11">
      <t>ドウロホシュウ</t>
    </rPh>
    <phoneticPr fontId="2"/>
  </si>
  <si>
    <t>JR中央本線交差道路街路築造</t>
    <rPh sb="2" eb="6">
      <t>チュウオウホンセン</t>
    </rPh>
    <rPh sb="6" eb="14">
      <t>コウサドウロガイロチクゾウ</t>
    </rPh>
    <phoneticPr fontId="2"/>
  </si>
  <si>
    <t>JR中央本線まちづくり側道街路築造</t>
    <rPh sb="2" eb="6">
      <t>チュウオウホンセン</t>
    </rPh>
    <rPh sb="11" eb="13">
      <t>ソクドウ</t>
    </rPh>
    <rPh sb="13" eb="17">
      <t>ガイロチクゾウ</t>
    </rPh>
    <phoneticPr fontId="2"/>
  </si>
  <si>
    <t>JR側道用地取得</t>
    <rPh sb="2" eb="4">
      <t>ソクドウ</t>
    </rPh>
    <phoneticPr fontId="2"/>
  </si>
  <si>
    <t>JR側道詳細設計</t>
    <rPh sb="2" eb="4">
      <t>ソクドウ</t>
    </rPh>
    <rPh sb="4" eb="8">
      <t>ショウサイセッケイ</t>
    </rPh>
    <phoneticPr fontId="2"/>
  </si>
  <si>
    <t>1人</t>
    <rPh sb="1" eb="2">
      <t>ニン</t>
    </rPh>
    <phoneticPr fontId="2"/>
  </si>
  <si>
    <t>２人</t>
    <rPh sb="1" eb="2">
      <t>ニン</t>
    </rPh>
    <phoneticPr fontId="2"/>
  </si>
  <si>
    <t>用地取得</t>
    <rPh sb="2" eb="4">
      <t>シュトク</t>
    </rPh>
    <phoneticPr fontId="2"/>
  </si>
  <si>
    <t>私道整備経費</t>
    <rPh sb="0" eb="4">
      <t>シドウセイビ</t>
    </rPh>
    <rPh sb="4" eb="6">
      <t>ケイヒ</t>
    </rPh>
    <phoneticPr fontId="2"/>
  </si>
  <si>
    <t>街路灯維持管理</t>
    <rPh sb="0" eb="7">
      <t>ガイロトウイジカンリ</t>
    </rPh>
    <phoneticPr fontId="2"/>
  </si>
  <si>
    <t>民有街路灯助成事業</t>
    <rPh sb="0" eb="5">
      <t>ミンユウガイロトウ</t>
    </rPh>
    <rPh sb="5" eb="9">
      <t>ジョセイジギョウ</t>
    </rPh>
    <phoneticPr fontId="2"/>
  </si>
  <si>
    <t>交通安全施設</t>
    <rPh sb="0" eb="6">
      <t>コウツウアンゼンシセツ</t>
    </rPh>
    <phoneticPr fontId="2"/>
  </si>
  <si>
    <t>交通安全推進</t>
    <rPh sb="0" eb="6">
      <t>コウツウアンゼンスイシン</t>
    </rPh>
    <phoneticPr fontId="2"/>
  </si>
  <si>
    <t>車両交通誘導委託</t>
    <rPh sb="0" eb="8">
      <t>シャリョウコウツウユウドウイタク</t>
    </rPh>
    <phoneticPr fontId="2"/>
  </si>
  <si>
    <t>自転車対策</t>
    <rPh sb="0" eb="3">
      <t>ジテンシャ</t>
    </rPh>
    <rPh sb="3" eb="5">
      <t>タイサク</t>
    </rPh>
    <phoneticPr fontId="2"/>
  </si>
  <si>
    <t>自転車保管所委託料</t>
    <rPh sb="0" eb="3">
      <t>ジテンシャ</t>
    </rPh>
    <rPh sb="3" eb="6">
      <t>ホカンジョ</t>
    </rPh>
    <rPh sb="6" eb="9">
      <t>イタクリョウ</t>
    </rPh>
    <phoneticPr fontId="2"/>
  </si>
  <si>
    <t>放置自転車監視・整理</t>
    <phoneticPr fontId="2"/>
  </si>
  <si>
    <t>東小金井撤去、増設</t>
    <rPh sb="0" eb="4">
      <t>ヒガシコガネイ</t>
    </rPh>
    <rPh sb="4" eb="6">
      <t>テッキョ</t>
    </rPh>
    <rPh sb="7" eb="9">
      <t>ゾウセツ</t>
    </rPh>
    <phoneticPr fontId="2"/>
  </si>
  <si>
    <t>8-3-1</t>
  </si>
  <si>
    <t>河川総務費</t>
    <rPh sb="0" eb="5">
      <t>カセンソウムヒ</t>
    </rPh>
    <phoneticPr fontId="2"/>
  </si>
  <si>
    <t>砂川用水に関する経費</t>
    <rPh sb="0" eb="2">
      <t>サガワ</t>
    </rPh>
    <rPh sb="2" eb="4">
      <t>ヨウスイ</t>
    </rPh>
    <rPh sb="5" eb="6">
      <t>カン</t>
    </rPh>
    <rPh sb="8" eb="10">
      <t>ケイヒ</t>
    </rPh>
    <phoneticPr fontId="2"/>
  </si>
  <si>
    <t>河川対策</t>
    <rPh sb="0" eb="4">
      <t>カセンタイサク</t>
    </rPh>
    <phoneticPr fontId="2"/>
  </si>
  <si>
    <t>東京河川改修促進連盟、野川仙川改修促進期成同盟、総合治水対策協議会の分担金・負担金</t>
    <rPh sb="0" eb="10">
      <t>トウキョウカセンカイシュウソクシンレンメイ</t>
    </rPh>
    <rPh sb="11" eb="15">
      <t>ノガワセンガワ</t>
    </rPh>
    <rPh sb="15" eb="17">
      <t>カイシュウ</t>
    </rPh>
    <rPh sb="17" eb="19">
      <t>ソクシン</t>
    </rPh>
    <rPh sb="19" eb="21">
      <t>キセイ</t>
    </rPh>
    <rPh sb="21" eb="23">
      <t>ドウメイ</t>
    </rPh>
    <rPh sb="24" eb="26">
      <t>ソウゴウ</t>
    </rPh>
    <rPh sb="26" eb="28">
      <t>チスイ</t>
    </rPh>
    <rPh sb="28" eb="30">
      <t>タイサク</t>
    </rPh>
    <rPh sb="30" eb="33">
      <t>キョウギカイ</t>
    </rPh>
    <rPh sb="34" eb="37">
      <t>ブンタンキン</t>
    </rPh>
    <rPh sb="38" eb="41">
      <t>フタンキン</t>
    </rPh>
    <phoneticPr fontId="2"/>
  </si>
  <si>
    <t>土地取引の調整</t>
    <rPh sb="0" eb="4">
      <t>トチトリヒキ</t>
    </rPh>
    <rPh sb="5" eb="7">
      <t>チョウセイ</t>
    </rPh>
    <phoneticPr fontId="2"/>
  </si>
  <si>
    <t>１人</t>
    <rPh sb="1" eb="2">
      <t>ニン</t>
    </rPh>
    <phoneticPr fontId="2"/>
  </si>
  <si>
    <t>土地区画整理事業経費</t>
    <rPh sb="0" eb="8">
      <t>トチクカクセイリジギョウ</t>
    </rPh>
    <rPh sb="8" eb="10">
      <t>ケイヒ</t>
    </rPh>
    <phoneticPr fontId="2"/>
  </si>
  <si>
    <t>１人</t>
    <phoneticPr fontId="2"/>
  </si>
  <si>
    <t>非常勤嘱託</t>
    <rPh sb="0" eb="5">
      <t>ヒジョウキンショクタク</t>
    </rPh>
    <phoneticPr fontId="2"/>
  </si>
  <si>
    <t>用地取得</t>
    <rPh sb="0" eb="4">
      <t>ヨウチシュトク</t>
    </rPh>
    <phoneticPr fontId="2"/>
  </si>
  <si>
    <t>予備設計</t>
    <rPh sb="0" eb="4">
      <t>ヨビセッケイ</t>
    </rPh>
    <phoneticPr fontId="2"/>
  </si>
  <si>
    <t>特別会計繰出金</t>
    <rPh sb="0" eb="2">
      <t>トクベツ</t>
    </rPh>
    <rPh sb="2" eb="4">
      <t>カイケイ</t>
    </rPh>
    <rPh sb="4" eb="6">
      <t>クリダ</t>
    </rPh>
    <rPh sb="6" eb="7">
      <t>キン</t>
    </rPh>
    <phoneticPr fontId="2"/>
  </si>
  <si>
    <t>緊急修繕</t>
    <rPh sb="0" eb="4">
      <t>キンキュウシュウゼン</t>
    </rPh>
    <phoneticPr fontId="2"/>
  </si>
  <si>
    <t>公園・砂場・便所</t>
    <rPh sb="0" eb="2">
      <t>コウエン</t>
    </rPh>
    <rPh sb="3" eb="5">
      <t>スナバ</t>
    </rPh>
    <rPh sb="6" eb="8">
      <t>ベンジョ</t>
    </rPh>
    <phoneticPr fontId="2"/>
  </si>
  <si>
    <t>委員１０人</t>
    <rPh sb="0" eb="2">
      <t>イイン</t>
    </rPh>
    <rPh sb="4" eb="5">
      <t>ニン</t>
    </rPh>
    <phoneticPr fontId="2"/>
  </si>
  <si>
    <t>野川河川緑地管理委託料</t>
    <rPh sb="0" eb="2">
      <t>ノガワ</t>
    </rPh>
    <rPh sb="2" eb="4">
      <t>カセン</t>
    </rPh>
    <rPh sb="4" eb="6">
      <t>リョクチ</t>
    </rPh>
    <rPh sb="6" eb="8">
      <t>カンリ</t>
    </rPh>
    <rPh sb="8" eb="11">
      <t>イタクリョウ</t>
    </rPh>
    <phoneticPr fontId="2"/>
  </si>
  <si>
    <t>緑地管理委託料</t>
    <rPh sb="4" eb="7">
      <t>イタクリョウ</t>
    </rPh>
    <phoneticPr fontId="2"/>
  </si>
  <si>
    <t>公共緑地管理委託料</t>
    <rPh sb="6" eb="9">
      <t>イタクリョウ</t>
    </rPh>
    <phoneticPr fontId="2"/>
  </si>
  <si>
    <t>玉川上水アジサイ他管理委託料</t>
    <rPh sb="8" eb="9">
      <t>ホカ</t>
    </rPh>
    <rPh sb="9" eb="14">
      <t>カンリイタクリョウ</t>
    </rPh>
    <phoneticPr fontId="2"/>
  </si>
  <si>
    <t>児童遊園等管理委託料</t>
    <rPh sb="0" eb="10">
      <t>ジドウユウエントウカンリイタクリョウ</t>
    </rPh>
    <phoneticPr fontId="2"/>
  </si>
  <si>
    <t>障害者団体等清掃委託料</t>
    <rPh sb="0" eb="6">
      <t>ショウガイシャダンタイトウ</t>
    </rPh>
    <rPh sb="6" eb="8">
      <t>セイソウ</t>
    </rPh>
    <rPh sb="8" eb="11">
      <t>イタクリョウ</t>
    </rPh>
    <phoneticPr fontId="2"/>
  </si>
  <si>
    <t>枝葉収集運搬委託料</t>
    <rPh sb="4" eb="9">
      <t>ウンパンイタクリョウ</t>
    </rPh>
    <phoneticPr fontId="2"/>
  </si>
  <si>
    <t>児童遊園等遊具保守点検委託料</t>
    <rPh sb="0" eb="5">
      <t>ジドウユウエントウ</t>
    </rPh>
    <rPh sb="5" eb="7">
      <t>ユウグ</t>
    </rPh>
    <rPh sb="7" eb="9">
      <t>ホシュ</t>
    </rPh>
    <rPh sb="9" eb="14">
      <t>テンケンイタクリョウ</t>
    </rPh>
    <phoneticPr fontId="2"/>
  </si>
  <si>
    <t>緑の基本計画策定委託</t>
    <rPh sb="6" eb="10">
      <t>サクテイイタク</t>
    </rPh>
    <phoneticPr fontId="2"/>
  </si>
  <si>
    <t>保存生垣奨励金</t>
    <rPh sb="0" eb="7">
      <t>ホゾンイケガキショウレイキン</t>
    </rPh>
    <phoneticPr fontId="2"/>
  </si>
  <si>
    <t>保存樹木肥培管理費奨励金</t>
    <rPh sb="0" eb="4">
      <t>ホゾンジュモク</t>
    </rPh>
    <rPh sb="4" eb="8">
      <t>ヒバイカンリ</t>
    </rPh>
    <rPh sb="8" eb="9">
      <t>ヒ</t>
    </rPh>
    <rPh sb="9" eb="12">
      <t>ショウレイキン</t>
    </rPh>
    <phoneticPr fontId="2"/>
  </si>
  <si>
    <t>都市公園等維持管理</t>
    <rPh sb="0" eb="2">
      <t>トシ</t>
    </rPh>
    <rPh sb="2" eb="5">
      <t>コウエントウ</t>
    </rPh>
    <rPh sb="5" eb="7">
      <t>イジ</t>
    </rPh>
    <rPh sb="7" eb="9">
      <t>カンリ</t>
    </rPh>
    <phoneticPr fontId="2"/>
  </si>
  <si>
    <t>滄浪泉園緑地管理委託</t>
    <rPh sb="0" eb="4">
      <t>ソウロウセンエン</t>
    </rPh>
    <rPh sb="4" eb="6">
      <t>リョクチ</t>
    </rPh>
    <rPh sb="6" eb="8">
      <t>カンリ</t>
    </rPh>
    <rPh sb="8" eb="10">
      <t>イタク</t>
    </rPh>
    <phoneticPr fontId="2"/>
  </si>
  <si>
    <t>噴霧装置電気設備・便所清掃・運営等支援</t>
    <rPh sb="0" eb="4">
      <t>フンムソウチ</t>
    </rPh>
    <rPh sb="4" eb="8">
      <t>デンキセツビ</t>
    </rPh>
    <rPh sb="9" eb="13">
      <t>ベンジョセイソウ</t>
    </rPh>
    <rPh sb="14" eb="17">
      <t>ウンエイトウ</t>
    </rPh>
    <rPh sb="17" eb="19">
      <t>シエン</t>
    </rPh>
    <phoneticPr fontId="2"/>
  </si>
  <si>
    <t>障害者団体等清掃委託</t>
    <rPh sb="0" eb="6">
      <t>ショウガイシャダンタイトウ</t>
    </rPh>
    <rPh sb="6" eb="10">
      <t>セイソウイタク</t>
    </rPh>
    <phoneticPr fontId="2"/>
  </si>
  <si>
    <t>公園・砂場・公園便所</t>
    <rPh sb="0" eb="2">
      <t>コウエン</t>
    </rPh>
    <rPh sb="3" eb="5">
      <t>スナバ</t>
    </rPh>
    <rPh sb="6" eb="10">
      <t>コウエンベンジョ</t>
    </rPh>
    <phoneticPr fontId="2"/>
  </si>
  <si>
    <t>栗山濾過槽電気設備管理</t>
    <rPh sb="5" eb="7">
      <t>デンキ</t>
    </rPh>
    <rPh sb="7" eb="9">
      <t>セツビ</t>
    </rPh>
    <rPh sb="9" eb="11">
      <t>カンリ</t>
    </rPh>
    <phoneticPr fontId="2"/>
  </si>
  <si>
    <t>貫井けやき公園用地取得</t>
    <rPh sb="0" eb="2">
      <t>ヌクイ</t>
    </rPh>
    <rPh sb="5" eb="7">
      <t>コウエン</t>
    </rPh>
    <rPh sb="7" eb="11">
      <t>ヨウチシュトク</t>
    </rPh>
    <phoneticPr fontId="2"/>
  </si>
  <si>
    <t>滄浪泉園隣接地用地取得</t>
    <rPh sb="0" eb="4">
      <t>ソウロウセンエン</t>
    </rPh>
    <rPh sb="4" eb="7">
      <t>リンセツチ</t>
    </rPh>
    <rPh sb="7" eb="11">
      <t>ヨウチシュトク</t>
    </rPh>
    <phoneticPr fontId="2"/>
  </si>
  <si>
    <t>扉開閉委託</t>
    <rPh sb="0" eb="3">
      <t>トビラカイヘイ</t>
    </rPh>
    <rPh sb="3" eb="5">
      <t>イタク</t>
    </rPh>
    <phoneticPr fontId="2"/>
  </si>
  <si>
    <t>管理委託料</t>
    <rPh sb="0" eb="2">
      <t>カンリ</t>
    </rPh>
    <rPh sb="2" eb="5">
      <t>イタクリョウ</t>
    </rPh>
    <phoneticPr fontId="2"/>
  </si>
  <si>
    <t>公園美化協働制度</t>
    <rPh sb="0" eb="2">
      <t>コウエン</t>
    </rPh>
    <rPh sb="2" eb="4">
      <t>ビカ</t>
    </rPh>
    <rPh sb="4" eb="6">
      <t>キョウドウ</t>
    </rPh>
    <rPh sb="6" eb="8">
      <t>セイド</t>
    </rPh>
    <phoneticPr fontId="2"/>
  </si>
  <si>
    <t>市営住宅維持管理</t>
    <rPh sb="0" eb="4">
      <t>シエイジュウタク</t>
    </rPh>
    <rPh sb="4" eb="8">
      <t>イジカンリ</t>
    </rPh>
    <phoneticPr fontId="2"/>
  </si>
  <si>
    <t>消防事務委託経費</t>
    <rPh sb="0" eb="6">
      <t>ショウボウジムイタク</t>
    </rPh>
    <rPh sb="6" eb="8">
      <t>ケイヒ</t>
    </rPh>
    <phoneticPr fontId="2"/>
  </si>
  <si>
    <t>都委託金</t>
    <rPh sb="0" eb="1">
      <t>ト</t>
    </rPh>
    <rPh sb="1" eb="4">
      <t>イタクキン</t>
    </rPh>
    <phoneticPr fontId="2"/>
  </si>
  <si>
    <t>消防施設維持管理</t>
    <rPh sb="0" eb="2">
      <t>ショウボウ</t>
    </rPh>
    <rPh sb="2" eb="4">
      <t>シセツ</t>
    </rPh>
    <rPh sb="4" eb="6">
      <t>イジ</t>
    </rPh>
    <rPh sb="6" eb="8">
      <t>カンリ</t>
    </rPh>
    <phoneticPr fontId="2"/>
  </si>
  <si>
    <t>第二分団詰所エアコン取替</t>
    <rPh sb="0" eb="6">
      <t>ダイニブンダンツメショ</t>
    </rPh>
    <rPh sb="10" eb="12">
      <t>トリカエ</t>
    </rPh>
    <phoneticPr fontId="2"/>
  </si>
  <si>
    <t>消防団活動</t>
    <rPh sb="0" eb="3">
      <t>ショウボウダン</t>
    </rPh>
    <rPh sb="3" eb="5">
      <t>カツドウ</t>
    </rPh>
    <phoneticPr fontId="2"/>
  </si>
  <si>
    <t>73人</t>
    <rPh sb="2" eb="3">
      <t>ニン</t>
    </rPh>
    <phoneticPr fontId="2"/>
  </si>
  <si>
    <t>市町村総合事務組合負担金（公務員災害補償）</t>
    <rPh sb="9" eb="12">
      <t>フタンキン</t>
    </rPh>
    <rPh sb="18" eb="20">
      <t>ホショウ</t>
    </rPh>
    <phoneticPr fontId="2"/>
  </si>
  <si>
    <t>消防団推薦委員会謝礼</t>
    <rPh sb="0" eb="7">
      <t>ショウボウダンスイセンイイン</t>
    </rPh>
    <rPh sb="7" eb="8">
      <t>カイ</t>
    </rPh>
    <rPh sb="8" eb="10">
      <t>シャレイ</t>
    </rPh>
    <phoneticPr fontId="2"/>
  </si>
  <si>
    <t>耐震性貯水槽設置工事</t>
    <rPh sb="0" eb="6">
      <t>タイシンセイチョスイソウ</t>
    </rPh>
    <rPh sb="6" eb="10">
      <t>セッチコウジ</t>
    </rPh>
    <phoneticPr fontId="2"/>
  </si>
  <si>
    <t>防災訓練</t>
    <rPh sb="0" eb="4">
      <t>ボウサイクンレン</t>
    </rPh>
    <phoneticPr fontId="2"/>
  </si>
  <si>
    <t>家具転倒防止器具等取り付け</t>
    <rPh sb="0" eb="6">
      <t>カグテントウボウシ</t>
    </rPh>
    <rPh sb="6" eb="9">
      <t>キグトウ</t>
    </rPh>
    <rPh sb="9" eb="10">
      <t>ト</t>
    </rPh>
    <rPh sb="11" eb="12">
      <t>ツ</t>
    </rPh>
    <phoneticPr fontId="2"/>
  </si>
  <si>
    <t>消耗品</t>
    <rPh sb="0" eb="3">
      <t>ショウモウヒン</t>
    </rPh>
    <phoneticPr fontId="2"/>
  </si>
  <si>
    <t>取り付け委託</t>
    <rPh sb="0" eb="1">
      <t>ト</t>
    </rPh>
    <rPh sb="2" eb="3">
      <t>ツ</t>
    </rPh>
    <rPh sb="4" eb="6">
      <t>イタク</t>
    </rPh>
    <phoneticPr fontId="2"/>
  </si>
  <si>
    <t>東日本大震災復興支援</t>
    <rPh sb="0" eb="10">
      <t>ヒガシニホンダイシンサイフッコウシエン</t>
    </rPh>
    <phoneticPr fontId="2"/>
  </si>
  <si>
    <t>被災者見舞金</t>
    <rPh sb="0" eb="6">
      <t>ヒサイシャミマイキン</t>
    </rPh>
    <phoneticPr fontId="2"/>
  </si>
  <si>
    <t>教育委員会運営経費</t>
    <rPh sb="0" eb="2">
      <t>キョウイク</t>
    </rPh>
    <rPh sb="2" eb="5">
      <t>イインカイ</t>
    </rPh>
    <rPh sb="5" eb="7">
      <t>ウンエイ</t>
    </rPh>
    <rPh sb="7" eb="9">
      <t>ケイヒ</t>
    </rPh>
    <phoneticPr fontId="2"/>
  </si>
  <si>
    <t>職員人件費その他</t>
    <rPh sb="0" eb="5">
      <t>ショクインジンケンヒ</t>
    </rPh>
    <rPh sb="7" eb="8">
      <t>タ</t>
    </rPh>
    <phoneticPr fontId="2"/>
  </si>
  <si>
    <t>７７人（給食調理26人。学校施設管理28人、用務業務9人、学校事務14人）</t>
    <phoneticPr fontId="2"/>
  </si>
  <si>
    <t>85人（給食調理34人。学校施設管理28人、用務業務9人、学校事務14人）</t>
    <phoneticPr fontId="2"/>
  </si>
  <si>
    <t>退職金３０８３３０</t>
    <phoneticPr fontId="2"/>
  </si>
  <si>
    <t>臨時職員賃金</t>
    <rPh sb="0" eb="4">
      <t>リンジショクイン</t>
    </rPh>
    <rPh sb="4" eb="6">
      <t>チンギン</t>
    </rPh>
    <phoneticPr fontId="2"/>
  </si>
  <si>
    <t>退職手当148346</t>
    <rPh sb="0" eb="4">
      <t>タイショクテアテ</t>
    </rPh>
    <phoneticPr fontId="2"/>
  </si>
  <si>
    <t>奨学資金</t>
    <rPh sb="0" eb="4">
      <t>ショウガクシキン</t>
    </rPh>
    <phoneticPr fontId="2"/>
  </si>
  <si>
    <t>ほぼ奨学金</t>
    <rPh sb="2" eb="5">
      <t>ショウガクキン</t>
    </rPh>
    <phoneticPr fontId="2"/>
  </si>
  <si>
    <t>就学関係</t>
    <rPh sb="0" eb="4">
      <t>シュウガクカンケイ</t>
    </rPh>
    <phoneticPr fontId="2"/>
  </si>
  <si>
    <t>教育相談</t>
    <rPh sb="0" eb="2">
      <t>キョウイク</t>
    </rPh>
    <rPh sb="2" eb="4">
      <t>ソウダン</t>
    </rPh>
    <phoneticPr fontId="2"/>
  </si>
  <si>
    <t>健全育成</t>
    <rPh sb="0" eb="4">
      <t>ケンゼンイクセイ</t>
    </rPh>
    <phoneticPr fontId="2"/>
  </si>
  <si>
    <t>進路指導</t>
    <rPh sb="0" eb="4">
      <t>シンロシドウ</t>
    </rPh>
    <phoneticPr fontId="2"/>
  </si>
  <si>
    <t>教室課題研究推進委員会</t>
    <rPh sb="0" eb="11">
      <t>キョウシツカダイケンキュウスイシンイインカイ</t>
    </rPh>
    <phoneticPr fontId="2"/>
  </si>
  <si>
    <t>連合作品展</t>
    <rPh sb="0" eb="5">
      <t>レンゴウサクヒンテン</t>
    </rPh>
    <phoneticPr fontId="2"/>
  </si>
  <si>
    <t>事業委託料</t>
    <rPh sb="0" eb="5">
      <t>ジギョウイタクリョウ</t>
    </rPh>
    <phoneticPr fontId="2"/>
  </si>
  <si>
    <t>学習支援制度</t>
    <rPh sb="0" eb="2">
      <t>ガクシュウ</t>
    </rPh>
    <rPh sb="2" eb="4">
      <t>シエン</t>
    </rPh>
    <rPh sb="4" eb="6">
      <t>セイド</t>
    </rPh>
    <phoneticPr fontId="2"/>
  </si>
  <si>
    <t>学力向上プラン</t>
    <rPh sb="0" eb="4">
      <t>ガクリョクコウジョウ</t>
    </rPh>
    <phoneticPr fontId="2"/>
  </si>
  <si>
    <t>中学生東京駅伝大会</t>
    <rPh sb="0" eb="9">
      <t>チュウガクセイトウキョウエキデンタイカイ</t>
    </rPh>
    <phoneticPr fontId="2"/>
  </si>
  <si>
    <t>学校運営経費</t>
    <rPh sb="0" eb="2">
      <t>ガッコウ</t>
    </rPh>
    <rPh sb="2" eb="4">
      <t>ウンエイ</t>
    </rPh>
    <rPh sb="4" eb="6">
      <t>ケイヒ</t>
    </rPh>
    <phoneticPr fontId="2"/>
  </si>
  <si>
    <t>水光熱費一括</t>
    <rPh sb="0" eb="4">
      <t>スイコウネツヒ</t>
    </rPh>
    <rPh sb="4" eb="6">
      <t>イッカツ</t>
    </rPh>
    <phoneticPr fontId="2"/>
  </si>
  <si>
    <t>土地借上料</t>
    <rPh sb="0" eb="5">
      <t>トチカリアゲリョウ</t>
    </rPh>
    <phoneticPr fontId="2"/>
  </si>
  <si>
    <t>GHPエアコン借上料</t>
    <rPh sb="7" eb="10">
      <t>カリアゲリョウ</t>
    </rPh>
    <phoneticPr fontId="2"/>
  </si>
  <si>
    <t>教育振興経費</t>
    <rPh sb="0" eb="4">
      <t>キョウイクシンコウ</t>
    </rPh>
    <rPh sb="4" eb="6">
      <t>ケイヒ</t>
    </rPh>
    <phoneticPr fontId="2"/>
  </si>
  <si>
    <t>特別支援学級</t>
    <rPh sb="0" eb="6">
      <t>トクベツシエンガッキュウ</t>
    </rPh>
    <phoneticPr fontId="2"/>
  </si>
  <si>
    <t>学校保健衛生</t>
    <rPh sb="0" eb="2">
      <t>ガッコウ</t>
    </rPh>
    <rPh sb="2" eb="4">
      <t>ホケン</t>
    </rPh>
    <rPh sb="4" eb="6">
      <t>エイセイ</t>
    </rPh>
    <phoneticPr fontId="2"/>
  </si>
  <si>
    <t>学校災害</t>
    <rPh sb="0" eb="4">
      <t>ガッコウサイガイ</t>
    </rPh>
    <phoneticPr fontId="2"/>
  </si>
  <si>
    <t>保険料</t>
    <rPh sb="0" eb="3">
      <t>ホケンリョウ</t>
    </rPh>
    <phoneticPr fontId="2"/>
  </si>
  <si>
    <t>四小運動場芝生整備工事</t>
    <rPh sb="0" eb="2">
      <t>ヨンショウ</t>
    </rPh>
    <rPh sb="2" eb="5">
      <t>ウンドウジョウ</t>
    </rPh>
    <rPh sb="5" eb="11">
      <t>シバフセイビコウジ</t>
    </rPh>
    <phoneticPr fontId="2"/>
  </si>
  <si>
    <t>第一小学校仮設児童保育所施設整備</t>
    <rPh sb="0" eb="5">
      <t>ダイイチショウガッコウ</t>
    </rPh>
    <rPh sb="5" eb="12">
      <t>カセツジドウホイクショ</t>
    </rPh>
    <rPh sb="12" eb="16">
      <t>シセツセイビ</t>
    </rPh>
    <phoneticPr fontId="2"/>
  </si>
  <si>
    <t>第二小学校仮設児童保育所設置</t>
    <rPh sb="0" eb="5">
      <t>ダイニショウガッコウ</t>
    </rPh>
    <rPh sb="5" eb="7">
      <t>カセツ</t>
    </rPh>
    <rPh sb="7" eb="12">
      <t>ジドウホイクジョ</t>
    </rPh>
    <rPh sb="12" eb="14">
      <t>セッチ</t>
    </rPh>
    <phoneticPr fontId="2"/>
  </si>
  <si>
    <t>緊急修繕</t>
    <rPh sb="0" eb="4">
      <t>キンキュウシュウゼン</t>
    </rPh>
    <phoneticPr fontId="2"/>
  </si>
  <si>
    <t>第二小学校芝生維持管理</t>
    <rPh sb="0" eb="5">
      <t>ダイニショウガッコウ</t>
    </rPh>
    <rPh sb="5" eb="11">
      <t>シバウイジカンリ</t>
    </rPh>
    <phoneticPr fontId="2"/>
  </si>
  <si>
    <t>本町小学校芝生維持管理</t>
    <rPh sb="0" eb="5">
      <t>ホンチョウショウガッコウ</t>
    </rPh>
    <rPh sb="5" eb="11">
      <t>シバフイジカンリ</t>
    </rPh>
    <phoneticPr fontId="2"/>
  </si>
  <si>
    <t>維持管理機器類購入</t>
    <rPh sb="0" eb="7">
      <t>イジカンリキキルイ</t>
    </rPh>
    <rPh sb="7" eb="9">
      <t>コウニュウ</t>
    </rPh>
    <phoneticPr fontId="2"/>
  </si>
  <si>
    <t>芝刈り機１９１１</t>
    <rPh sb="0" eb="2">
      <t>シバカ</t>
    </rPh>
    <rPh sb="3" eb="4">
      <t>キ</t>
    </rPh>
    <phoneticPr fontId="2"/>
  </si>
  <si>
    <t>学校運営費</t>
    <rPh sb="0" eb="2">
      <t>ガッコウ</t>
    </rPh>
    <rPh sb="2" eb="5">
      <t>ウンエイヒ</t>
    </rPh>
    <phoneticPr fontId="2"/>
  </si>
  <si>
    <t>GHPエアコン借上料</t>
    <rPh sb="7" eb="10">
      <t>カリアゲリョウ</t>
    </rPh>
    <phoneticPr fontId="2"/>
  </si>
  <si>
    <t>教育振興に関する経費</t>
    <rPh sb="0" eb="4">
      <t>キョウイクシンコウ</t>
    </rPh>
    <rPh sb="5" eb="6">
      <t>カン</t>
    </rPh>
    <rPh sb="8" eb="10">
      <t>ケイヒ</t>
    </rPh>
    <phoneticPr fontId="2"/>
  </si>
  <si>
    <t>教育振興備品</t>
    <rPh sb="0" eb="4">
      <t>キョウイクシンコウ</t>
    </rPh>
    <phoneticPr fontId="2"/>
  </si>
  <si>
    <t>給食調理委託が大半</t>
    <rPh sb="0" eb="6">
      <t>キュウショクチョウリイタク</t>
    </rPh>
    <rPh sb="7" eb="9">
      <t>タイハン</t>
    </rPh>
    <phoneticPr fontId="2"/>
  </si>
  <si>
    <t>ボイラー3,885。牛乳保冷庫2,087</t>
    <rPh sb="10" eb="15">
      <t>ギュウニュウホレイコ</t>
    </rPh>
    <phoneticPr fontId="2"/>
  </si>
  <si>
    <t>学校災害</t>
    <rPh sb="0" eb="4">
      <t>ガッコウサイガイ</t>
    </rPh>
    <phoneticPr fontId="2"/>
  </si>
  <si>
    <t>学校施設整備</t>
    <rPh sb="0" eb="4">
      <t>ガッコウシセツ</t>
    </rPh>
    <rPh sb="4" eb="6">
      <t>セイビ</t>
    </rPh>
    <phoneticPr fontId="2"/>
  </si>
  <si>
    <t>第一中給水設備改修</t>
    <rPh sb="0" eb="2">
      <t>ダイイチ</t>
    </rPh>
    <rPh sb="2" eb="3">
      <t>ナカ</t>
    </rPh>
    <rPh sb="3" eb="5">
      <t>キュウスイ</t>
    </rPh>
    <rPh sb="5" eb="7">
      <t>セツビ</t>
    </rPh>
    <rPh sb="7" eb="9">
      <t>カイシュウ</t>
    </rPh>
    <phoneticPr fontId="2"/>
  </si>
  <si>
    <t>第二中給水設備改修</t>
    <rPh sb="0" eb="2">
      <t>ダイニ</t>
    </rPh>
    <rPh sb="2" eb="3">
      <t>ナカ</t>
    </rPh>
    <rPh sb="3" eb="5">
      <t>キュウスイ</t>
    </rPh>
    <rPh sb="5" eb="7">
      <t>セツビ</t>
    </rPh>
    <rPh sb="7" eb="9">
      <t>カイシュウ</t>
    </rPh>
    <phoneticPr fontId="2"/>
  </si>
  <si>
    <t>東中学校芝生整備</t>
    <rPh sb="0" eb="4">
      <t>ヒガシチュウガッコウ</t>
    </rPh>
    <rPh sb="4" eb="8">
      <t>シバフセイビ</t>
    </rPh>
    <phoneticPr fontId="2"/>
  </si>
  <si>
    <t>南中中庭改良</t>
    <rPh sb="0" eb="2">
      <t>ミナミチュウ</t>
    </rPh>
    <rPh sb="2" eb="6">
      <t>ナカニワカイリョウ</t>
    </rPh>
    <phoneticPr fontId="2"/>
  </si>
  <si>
    <t>維持管理機器類</t>
    <rPh sb="0" eb="7">
      <t>イジカンリキキルイ</t>
    </rPh>
    <phoneticPr fontId="2"/>
  </si>
  <si>
    <t>芝刈り機６７２</t>
    <rPh sb="0" eb="2">
      <t>シバカ</t>
    </rPh>
    <rPh sb="3" eb="4">
      <t>キ</t>
    </rPh>
    <phoneticPr fontId="2"/>
  </si>
  <si>
    <t>心身障害児校外活動委託</t>
    <rPh sb="0" eb="5">
      <t>シンシンショウガイジ</t>
    </rPh>
    <rPh sb="5" eb="7">
      <t>コウガイ</t>
    </rPh>
    <rPh sb="7" eb="9">
      <t>カツドウ</t>
    </rPh>
    <rPh sb="9" eb="11">
      <t>イタク</t>
    </rPh>
    <phoneticPr fontId="2"/>
  </si>
  <si>
    <t>市史編さん委員会</t>
    <rPh sb="0" eb="2">
      <t>シシ</t>
    </rPh>
    <rPh sb="2" eb="3">
      <t>ヘン</t>
    </rPh>
    <rPh sb="5" eb="8">
      <t>イインカイ</t>
    </rPh>
    <phoneticPr fontId="2"/>
  </si>
  <si>
    <t>3人</t>
    <rPh sb="1" eb="2">
      <t>ニン</t>
    </rPh>
    <phoneticPr fontId="2"/>
  </si>
  <si>
    <t>その他事務</t>
    <rPh sb="2" eb="5">
      <t>タジム</t>
    </rPh>
    <phoneticPr fontId="2"/>
  </si>
  <si>
    <t>公民会運営審議会</t>
    <rPh sb="0" eb="5">
      <t>コウミンカイウンエイ</t>
    </rPh>
    <rPh sb="5" eb="8">
      <t>シンギカイ</t>
    </rPh>
    <phoneticPr fontId="2"/>
  </si>
  <si>
    <t>修繕料</t>
    <rPh sb="0" eb="3">
      <t>シュウゼンリョウ</t>
    </rPh>
    <phoneticPr fontId="2"/>
  </si>
  <si>
    <t>設備点検・保安・管理、清掃、剪定</t>
    <rPh sb="0" eb="2">
      <t>セツビ</t>
    </rPh>
    <rPh sb="2" eb="4">
      <t>テンケン</t>
    </rPh>
    <rPh sb="5" eb="7">
      <t>ホアン</t>
    </rPh>
    <rPh sb="8" eb="10">
      <t>カンリ</t>
    </rPh>
    <rPh sb="11" eb="13">
      <t>セイソウ</t>
    </rPh>
    <rPh sb="14" eb="16">
      <t>センテイ</t>
    </rPh>
    <phoneticPr fontId="2"/>
  </si>
  <si>
    <t>貫井南センターエレベータ設置</t>
    <rPh sb="0" eb="3">
      <t>ヌクイミナミ</t>
    </rPh>
    <rPh sb="12" eb="14">
      <t>セッチ</t>
    </rPh>
    <phoneticPr fontId="2"/>
  </si>
  <si>
    <t>本町分館耐震改修工事</t>
    <rPh sb="0" eb="4">
      <t>ホンチョウブンカン</t>
    </rPh>
    <rPh sb="4" eb="10">
      <t>タイシンカイシュウコウジ</t>
    </rPh>
    <phoneticPr fontId="2"/>
  </si>
  <si>
    <t>文化活動事業</t>
    <rPh sb="0" eb="2">
      <t>ブンカ</t>
    </rPh>
    <rPh sb="2" eb="4">
      <t>カツドウ</t>
    </rPh>
    <rPh sb="4" eb="6">
      <t>ジギョウ</t>
    </rPh>
    <phoneticPr fontId="2"/>
  </si>
  <si>
    <t>講師経費</t>
    <rPh sb="0" eb="4">
      <t>コウシケイヒ</t>
    </rPh>
    <phoneticPr fontId="2"/>
  </si>
  <si>
    <t>消耗品</t>
    <rPh sb="0" eb="3">
      <t>ショウモウヒン</t>
    </rPh>
    <phoneticPr fontId="2"/>
  </si>
  <si>
    <t>備品購入</t>
    <rPh sb="0" eb="4">
      <t>ビヒンコウニュウ</t>
    </rPh>
    <phoneticPr fontId="2"/>
  </si>
  <si>
    <t>図書回収委託</t>
    <rPh sb="0" eb="2">
      <t>トショ</t>
    </rPh>
    <rPh sb="2" eb="4">
      <t>カイシュウ</t>
    </rPh>
    <rPh sb="4" eb="6">
      <t>イタク</t>
    </rPh>
    <phoneticPr fontId="2"/>
  </si>
  <si>
    <t>図書配本委託</t>
    <rPh sb="0" eb="2">
      <t>トショ</t>
    </rPh>
    <rPh sb="2" eb="4">
      <t>ハイホン</t>
    </rPh>
    <rPh sb="4" eb="6">
      <t>イタク</t>
    </rPh>
    <phoneticPr fontId="2"/>
  </si>
  <si>
    <t>文化財保護審議会委員</t>
    <rPh sb="0" eb="8">
      <t>ブンカザイホゴシンギカイ</t>
    </rPh>
    <rPh sb="8" eb="10">
      <t>イイン</t>
    </rPh>
    <phoneticPr fontId="2"/>
  </si>
  <si>
    <t>文化財の保護・調査・啓発活動</t>
    <rPh sb="0" eb="3">
      <t>ブンカザイ</t>
    </rPh>
    <rPh sb="4" eb="6">
      <t>ホゴ</t>
    </rPh>
    <rPh sb="7" eb="9">
      <t>チョウサ</t>
    </rPh>
    <rPh sb="10" eb="14">
      <t>ケイハツカツドウ</t>
    </rPh>
    <phoneticPr fontId="2"/>
  </si>
  <si>
    <t>空林荘改修</t>
    <rPh sb="0" eb="2">
      <t>ソラバヤシ</t>
    </rPh>
    <rPh sb="2" eb="3">
      <t>ソウ</t>
    </rPh>
    <rPh sb="3" eb="5">
      <t>カイシュウ</t>
    </rPh>
    <phoneticPr fontId="2"/>
  </si>
  <si>
    <t>文化財センター事業</t>
    <rPh sb="0" eb="3">
      <t>ブンカザイ</t>
    </rPh>
    <rPh sb="7" eb="9">
      <t>ジギョウ</t>
    </rPh>
    <phoneticPr fontId="2"/>
  </si>
  <si>
    <t>整備活用実施計画策定支援委託</t>
    <rPh sb="0" eb="4">
      <t>セイビカツヨウ</t>
    </rPh>
    <rPh sb="4" eb="6">
      <t>ジッシ</t>
    </rPh>
    <rPh sb="6" eb="8">
      <t>ケイカク</t>
    </rPh>
    <rPh sb="8" eb="10">
      <t>サクテイ</t>
    </rPh>
    <rPh sb="10" eb="14">
      <t>シエンイタク</t>
    </rPh>
    <phoneticPr fontId="2"/>
  </si>
  <si>
    <t>維持管理費用</t>
    <rPh sb="0" eb="2">
      <t>イジ</t>
    </rPh>
    <rPh sb="2" eb="4">
      <t>カンリ</t>
    </rPh>
    <rPh sb="4" eb="6">
      <t>ヒヨウ</t>
    </rPh>
    <phoneticPr fontId="2"/>
  </si>
  <si>
    <t>体育指導委員</t>
    <rPh sb="0" eb="6">
      <t>タイイクシドウイイン</t>
    </rPh>
    <phoneticPr fontId="2"/>
  </si>
  <si>
    <t>２５人</t>
    <rPh sb="2" eb="3">
      <t>ニン</t>
    </rPh>
    <phoneticPr fontId="2"/>
  </si>
  <si>
    <t>委託料</t>
    <rPh sb="0" eb="3">
      <t>イタクリョウ</t>
    </rPh>
    <phoneticPr fontId="2"/>
  </si>
  <si>
    <t>スポーツ教室・各種大会</t>
    <rPh sb="4" eb="6">
      <t>キョウシツ</t>
    </rPh>
    <rPh sb="7" eb="9">
      <t>カクシュ</t>
    </rPh>
    <rPh sb="9" eb="11">
      <t>タイカイ</t>
    </rPh>
    <phoneticPr fontId="2"/>
  </si>
  <si>
    <t>負担金補助金</t>
    <rPh sb="0" eb="3">
      <t>フタンキン</t>
    </rPh>
    <rPh sb="3" eb="6">
      <t>ホジョキン</t>
    </rPh>
    <phoneticPr fontId="2"/>
  </si>
  <si>
    <t>その他社会体育事務等</t>
    <rPh sb="2" eb="3">
      <t>タ</t>
    </rPh>
    <rPh sb="3" eb="5">
      <t>シャカイ</t>
    </rPh>
    <rPh sb="5" eb="7">
      <t>タイイク</t>
    </rPh>
    <rPh sb="7" eb="9">
      <t>ジム</t>
    </rPh>
    <rPh sb="9" eb="10">
      <t>ナド</t>
    </rPh>
    <phoneticPr fontId="2"/>
  </si>
  <si>
    <t>1人</t>
    <rPh sb="1" eb="2">
      <t>ニン</t>
    </rPh>
    <phoneticPr fontId="2"/>
  </si>
  <si>
    <t>大規模改修工事</t>
    <rPh sb="0" eb="7">
      <t>ダイキボカイシュウコウジ</t>
    </rPh>
    <phoneticPr fontId="2"/>
  </si>
  <si>
    <t>11-1-1</t>
  </si>
  <si>
    <t>11-1-0</t>
    <phoneticPr fontId="2"/>
  </si>
  <si>
    <t>11-1-2</t>
  </si>
  <si>
    <t>市債利子</t>
    <rPh sb="0" eb="4">
      <t>シサイリシ</t>
    </rPh>
    <phoneticPr fontId="2"/>
  </si>
  <si>
    <t>一時借入金利子</t>
    <rPh sb="0" eb="7">
      <t>イチジカリイレキンリシ</t>
    </rPh>
    <phoneticPr fontId="2"/>
  </si>
  <si>
    <t>：独自52回659人。事務組合412人。</t>
    <rPh sb="1" eb="3">
      <t>ドクジ</t>
    </rPh>
    <rPh sb="5" eb="6">
      <t>カイ</t>
    </rPh>
    <rPh sb="9" eb="10">
      <t>ニン</t>
    </rPh>
    <rPh sb="11" eb="13">
      <t>ジム</t>
    </rPh>
    <rPh sb="13" eb="15">
      <t>クミアイ</t>
    </rPh>
    <rPh sb="18" eb="19">
      <t>ニン</t>
    </rPh>
    <phoneticPr fontId="2"/>
  </si>
  <si>
    <t>市民検討委員、フォーラム、会議録・基本計画策定支援委託</t>
    <rPh sb="0" eb="2">
      <t>シミン</t>
    </rPh>
    <rPh sb="2" eb="4">
      <t>ケントウ</t>
    </rPh>
    <rPh sb="4" eb="6">
      <t>イイン</t>
    </rPh>
    <rPh sb="13" eb="16">
      <t>カイギロク</t>
    </rPh>
    <rPh sb="17" eb="19">
      <t>キホン</t>
    </rPh>
    <rPh sb="19" eb="21">
      <t>ケイカク</t>
    </rPh>
    <rPh sb="21" eb="23">
      <t>サクテイ</t>
    </rPh>
    <rPh sb="23" eb="25">
      <t>シエン</t>
    </rPh>
    <rPh sb="25" eb="27">
      <t>イタク</t>
    </rPh>
    <phoneticPr fontId="2"/>
  </si>
  <si>
    <t>財政事務</t>
    <rPh sb="0" eb="4">
      <t>ザイセイジム</t>
    </rPh>
    <phoneticPr fontId="2"/>
  </si>
  <si>
    <t>５人</t>
    <rPh sb="1" eb="2">
      <t>ニン</t>
    </rPh>
    <phoneticPr fontId="2"/>
  </si>
  <si>
    <t>２７人</t>
    <rPh sb="2" eb="3">
      <t>ニン</t>
    </rPh>
    <phoneticPr fontId="2"/>
  </si>
  <si>
    <t>委員８４人</t>
    <rPh sb="0" eb="2">
      <t>イイン</t>
    </rPh>
    <rPh sb="4" eb="5">
      <t>ニン</t>
    </rPh>
    <phoneticPr fontId="2"/>
  </si>
  <si>
    <t>地域福祉推進事業補助</t>
    <rPh sb="0" eb="10">
      <t>チイキフクシスイシンジギョウホジョ</t>
    </rPh>
    <phoneticPr fontId="2"/>
  </si>
  <si>
    <t>給付費</t>
    <rPh sb="0" eb="3">
      <t>キュウフヒ</t>
    </rPh>
    <phoneticPr fontId="2"/>
  </si>
  <si>
    <t>委員報酬２０人がほとんど</t>
    <rPh sb="0" eb="4">
      <t>イインホウシュウ</t>
    </rPh>
    <rPh sb="6" eb="7">
      <t>ニン</t>
    </rPh>
    <phoneticPr fontId="2"/>
  </si>
  <si>
    <t>５８人</t>
    <rPh sb="2" eb="3">
      <t>ニン</t>
    </rPh>
    <phoneticPr fontId="2"/>
  </si>
  <si>
    <t>ファミリーサーポートセンターと統合</t>
    <rPh sb="15" eb="17">
      <t>トウゴウ</t>
    </rPh>
    <phoneticPr fontId="2"/>
  </si>
  <si>
    <t>２１人</t>
    <rPh sb="2" eb="3">
      <t>ニン</t>
    </rPh>
    <phoneticPr fontId="2"/>
  </si>
  <si>
    <t>２８人</t>
    <rPh sb="2" eb="3">
      <t>ニン</t>
    </rPh>
    <phoneticPr fontId="2"/>
  </si>
  <si>
    <t>６人</t>
    <rPh sb="1" eb="2">
      <t>ニン</t>
    </rPh>
    <phoneticPr fontId="2"/>
  </si>
  <si>
    <t>１２人</t>
    <rPh sb="2" eb="3">
      <t>ニン</t>
    </rPh>
    <phoneticPr fontId="2"/>
  </si>
  <si>
    <t>内訳なし</t>
    <rPh sb="0" eb="2">
      <t>ウチワケ</t>
    </rPh>
    <phoneticPr fontId="2"/>
  </si>
  <si>
    <t>扶助費</t>
    <rPh sb="0" eb="3">
      <t>フジョヒ</t>
    </rPh>
    <phoneticPr fontId="2"/>
  </si>
  <si>
    <t>１８人</t>
    <rPh sb="2" eb="3">
      <t>ニン</t>
    </rPh>
    <phoneticPr fontId="2"/>
  </si>
  <si>
    <t>３８人</t>
    <rPh sb="2" eb="3">
      <t>ニン</t>
    </rPh>
    <phoneticPr fontId="2"/>
  </si>
  <si>
    <t>一般職１人</t>
    <rPh sb="0" eb="3">
      <t>イッパンショク</t>
    </rPh>
    <rPh sb="4" eb="5">
      <t>ニン</t>
    </rPh>
    <phoneticPr fontId="2"/>
  </si>
  <si>
    <t>16人</t>
    <rPh sb="2" eb="3">
      <t>ニン</t>
    </rPh>
    <phoneticPr fontId="2"/>
  </si>
  <si>
    <t>１４人</t>
    <rPh sb="2" eb="3">
      <t>ニン</t>
    </rPh>
    <phoneticPr fontId="2"/>
  </si>
  <si>
    <t>一般職４１人</t>
    <rPh sb="0" eb="3">
      <t>イッパンショク</t>
    </rPh>
    <rPh sb="5" eb="6">
      <t>ニン</t>
    </rPh>
    <phoneticPr fontId="2"/>
  </si>
  <si>
    <t>不納欠損</t>
    <rPh sb="0" eb="4">
      <t>フノウケッソン</t>
    </rPh>
    <phoneticPr fontId="2"/>
  </si>
  <si>
    <t>不納９７</t>
    <rPh sb="0" eb="2">
      <t>フノウ</t>
    </rPh>
    <phoneticPr fontId="2"/>
  </si>
  <si>
    <t>不納１２</t>
    <rPh sb="0" eb="2">
      <t>フノウ</t>
    </rPh>
    <phoneticPr fontId="2"/>
  </si>
  <si>
    <t>不納239、滞納1544</t>
    <rPh sb="0" eb="2">
      <t>フノウ</t>
    </rPh>
    <rPh sb="6" eb="8">
      <t>タイノウ</t>
    </rPh>
    <phoneticPr fontId="2"/>
  </si>
  <si>
    <t>ほとんど区画整理</t>
    <rPh sb="4" eb="8">
      <t>クカクセイリ</t>
    </rPh>
    <phoneticPr fontId="2"/>
  </si>
  <si>
    <t>4月1日現在</t>
    <rPh sb="1" eb="2">
      <t>ガツ</t>
    </rPh>
    <rPh sb="3" eb="4">
      <t>ニチ</t>
    </rPh>
    <rPh sb="4" eb="6">
      <t>ゲンザイ</t>
    </rPh>
    <phoneticPr fontId="2"/>
  </si>
  <si>
    <t>1月1日現在</t>
    <rPh sb="1" eb="2">
      <t>ガツ</t>
    </rPh>
    <rPh sb="3" eb="4">
      <t>ニチ</t>
    </rPh>
    <rPh sb="4" eb="6">
      <t>ゲンザイ</t>
    </rPh>
    <phoneticPr fontId="2"/>
  </si>
  <si>
    <t>不納</t>
    <rPh sb="0" eb="2">
      <t>フノウ</t>
    </rPh>
    <phoneticPr fontId="2"/>
  </si>
  <si>
    <t>収入未済</t>
    <rPh sb="0" eb="4">
      <t>シュウニュウミサイ</t>
    </rPh>
    <phoneticPr fontId="2"/>
  </si>
  <si>
    <t>滞納繰越分</t>
    <rPh sb="0" eb="5">
      <t>タイノウクリコシブン</t>
    </rPh>
    <phoneticPr fontId="2"/>
  </si>
  <si>
    <t>証明手数料</t>
    <rPh sb="0" eb="5">
      <t>ショウメイテスウリョウ</t>
    </rPh>
    <phoneticPr fontId="2"/>
  </si>
  <si>
    <t>療養給付費負担金</t>
    <rPh sb="0" eb="8">
      <t>リョウヨウキュウフヒフタンキン</t>
    </rPh>
    <phoneticPr fontId="2"/>
  </si>
  <si>
    <t>後期高齢者支援金負担金</t>
    <rPh sb="0" eb="5">
      <t>コウキコウレイシャ</t>
    </rPh>
    <rPh sb="5" eb="8">
      <t>シエンキン</t>
    </rPh>
    <rPh sb="8" eb="11">
      <t>フタンキン</t>
    </rPh>
    <phoneticPr fontId="2"/>
  </si>
  <si>
    <t>介護納付金負担金</t>
    <rPh sb="0" eb="8">
      <t>カイゴノウフキンフタンキン</t>
    </rPh>
    <phoneticPr fontId="2"/>
  </si>
  <si>
    <t>療養給付費等負担金</t>
    <rPh sb="0" eb="5">
      <t>リョウヨウキュウフヒ</t>
    </rPh>
    <rPh sb="5" eb="6">
      <t>トウ</t>
    </rPh>
    <rPh sb="6" eb="9">
      <t>フタンキン</t>
    </rPh>
    <phoneticPr fontId="2"/>
  </si>
  <si>
    <t>高額医療費共同事業</t>
    <rPh sb="0" eb="9">
      <t>コウガクイリョウヒキョウドウジギョウ</t>
    </rPh>
    <phoneticPr fontId="2"/>
  </si>
  <si>
    <t>特定健康診査等</t>
    <rPh sb="0" eb="7">
      <t>トクテイケンコウシンサトウ</t>
    </rPh>
    <phoneticPr fontId="2"/>
  </si>
  <si>
    <t>国庫負担金</t>
    <rPh sb="0" eb="5">
      <t>コッコフタンキン</t>
    </rPh>
    <phoneticPr fontId="2"/>
  </si>
  <si>
    <t>国庫補助金</t>
    <rPh sb="0" eb="5">
      <t>コッコホジョキン</t>
    </rPh>
    <phoneticPr fontId="2"/>
  </si>
  <si>
    <t>財政調整交付金</t>
    <rPh sb="0" eb="7">
      <t>ザイセイチョウセイコウフキン</t>
    </rPh>
    <phoneticPr fontId="2"/>
  </si>
  <si>
    <t>出産育児一時金</t>
    <rPh sb="0" eb="7">
      <t>シュッサンイクジイチジキン</t>
    </rPh>
    <phoneticPr fontId="2"/>
  </si>
  <si>
    <t>災害臨時特例</t>
    <rPh sb="0" eb="6">
      <t>サイガイリンジトクレイ</t>
    </rPh>
    <phoneticPr fontId="2"/>
  </si>
  <si>
    <t>普通調整交付金</t>
    <rPh sb="0" eb="2">
      <t>フツウ</t>
    </rPh>
    <rPh sb="2" eb="4">
      <t>チョウセイ</t>
    </rPh>
    <rPh sb="4" eb="7">
      <t>コウフキン</t>
    </rPh>
    <phoneticPr fontId="2"/>
  </si>
  <si>
    <t>特別調整交付金</t>
    <rPh sb="0" eb="2">
      <t>トクベツ</t>
    </rPh>
    <rPh sb="2" eb="4">
      <t>チョウセイ</t>
    </rPh>
    <rPh sb="4" eb="7">
      <t>コウフキン</t>
    </rPh>
    <phoneticPr fontId="2"/>
  </si>
  <si>
    <t>退職介護納付金分</t>
    <rPh sb="0" eb="2">
      <t>タイショク</t>
    </rPh>
    <rPh sb="2" eb="4">
      <t>カイゴ</t>
    </rPh>
    <rPh sb="4" eb="8">
      <t>ノウフキンブン</t>
    </rPh>
    <phoneticPr fontId="2"/>
  </si>
  <si>
    <t>退職者医療給付費</t>
    <rPh sb="0" eb="3">
      <t>タイショクシャ</t>
    </rPh>
    <rPh sb="3" eb="5">
      <t>イリョウ</t>
    </rPh>
    <rPh sb="5" eb="8">
      <t>キュウフヒ</t>
    </rPh>
    <phoneticPr fontId="2"/>
  </si>
  <si>
    <t>6-0-0</t>
    <phoneticPr fontId="2"/>
  </si>
  <si>
    <t>6-1-0</t>
    <phoneticPr fontId="2"/>
  </si>
  <si>
    <t>高額医療費共同負担金</t>
    <rPh sb="0" eb="4">
      <t>コウガクイリョウ</t>
    </rPh>
    <rPh sb="4" eb="5">
      <t>ヒ</t>
    </rPh>
    <rPh sb="5" eb="7">
      <t>キョウドウ</t>
    </rPh>
    <rPh sb="7" eb="10">
      <t>フタンキン</t>
    </rPh>
    <phoneticPr fontId="2"/>
  </si>
  <si>
    <t>特定健康診査等負担金</t>
    <rPh sb="0" eb="7">
      <t>トクテイケンコウシンサトウ</t>
    </rPh>
    <rPh sb="7" eb="10">
      <t>フタンキン</t>
    </rPh>
    <phoneticPr fontId="2"/>
  </si>
  <si>
    <t>6-2-1</t>
  </si>
  <si>
    <t>6-2-2</t>
  </si>
  <si>
    <t>高額医療費共同事業交付金</t>
    <rPh sb="0" eb="5">
      <t>コウガクイリョウヒ</t>
    </rPh>
    <rPh sb="5" eb="12">
      <t>キョウドウジギョウコウフキン</t>
    </rPh>
    <phoneticPr fontId="2"/>
  </si>
  <si>
    <t>保険財政共同安定化事業交付金</t>
    <rPh sb="0" eb="14">
      <t>ホケンザイセイキョウドウアンテイカジギョウコウフキン</t>
    </rPh>
    <phoneticPr fontId="2"/>
  </si>
  <si>
    <t>保険基盤安定繰入金</t>
    <rPh sb="0" eb="9">
      <t>ホケンキバンアンテイクリイレキン</t>
    </rPh>
    <phoneticPr fontId="2"/>
  </si>
  <si>
    <t>職員給与費等</t>
    <rPh sb="0" eb="6">
      <t>ショクインキュウヨヒトウ</t>
    </rPh>
    <phoneticPr fontId="2"/>
  </si>
  <si>
    <t>その他一般会計繰入金</t>
    <rPh sb="2" eb="3">
      <t>タ</t>
    </rPh>
    <rPh sb="3" eb="10">
      <t>イッパンカイケイクリイレキン</t>
    </rPh>
    <phoneticPr fontId="2"/>
  </si>
  <si>
    <t>保険料軽減分</t>
    <rPh sb="0" eb="6">
      <t>ホケンリョウケイゲンブン</t>
    </rPh>
    <phoneticPr fontId="2"/>
  </si>
  <si>
    <t>保険料支援分</t>
    <rPh sb="0" eb="6">
      <t>ホケンリョウシエンブン</t>
    </rPh>
    <phoneticPr fontId="2"/>
  </si>
  <si>
    <t>国民健康保険事業運営基金</t>
    <rPh sb="0" eb="12">
      <t>コクミンケンコウホケンジギョウウンエイキキン</t>
    </rPh>
    <phoneticPr fontId="2"/>
  </si>
  <si>
    <t>延滞金・加算金・過料</t>
    <rPh sb="0" eb="3">
      <t>エンタイキン</t>
    </rPh>
    <rPh sb="4" eb="7">
      <t>カサンキン</t>
    </rPh>
    <rPh sb="8" eb="10">
      <t>カリョウ</t>
    </rPh>
    <phoneticPr fontId="2"/>
  </si>
  <si>
    <t>雑入</t>
    <rPh sb="0" eb="2">
      <t>ザツニュウ</t>
    </rPh>
    <phoneticPr fontId="2"/>
  </si>
  <si>
    <t>広域化等支援基金貸付金</t>
    <rPh sb="0" eb="11">
      <t>コウイキカトウシエンキキンカシツケキン</t>
    </rPh>
    <phoneticPr fontId="2"/>
  </si>
  <si>
    <t>1-1-0</t>
    <phoneticPr fontId="2"/>
  </si>
  <si>
    <t>一般管理費</t>
    <rPh sb="0" eb="5">
      <t>イッパンカンリヒ</t>
    </rPh>
    <phoneticPr fontId="2"/>
  </si>
  <si>
    <t>15人</t>
    <rPh sb="2" eb="3">
      <t>ニン</t>
    </rPh>
    <phoneticPr fontId="2"/>
  </si>
  <si>
    <t>延滞金</t>
    <rPh sb="0" eb="3">
      <t>エンタイキン</t>
    </rPh>
    <phoneticPr fontId="2"/>
  </si>
  <si>
    <t>一般被保険者に係る延滞金</t>
    <rPh sb="0" eb="6">
      <t>イッパンヒホケンシャ</t>
    </rPh>
    <rPh sb="7" eb="8">
      <t>カカ</t>
    </rPh>
    <rPh sb="9" eb="12">
      <t>エンタイキン</t>
    </rPh>
    <phoneticPr fontId="2"/>
  </si>
  <si>
    <t>退職被保険者等に係る延滞金</t>
    <rPh sb="0" eb="7">
      <t>タイショクヒホケンシャトウ</t>
    </rPh>
    <rPh sb="8" eb="9">
      <t>カカ</t>
    </rPh>
    <rPh sb="10" eb="13">
      <t>エンタイキン</t>
    </rPh>
    <phoneticPr fontId="2"/>
  </si>
  <si>
    <t>過年度収入</t>
    <rPh sb="0" eb="5">
      <t>カネンドシュウニュウ</t>
    </rPh>
    <phoneticPr fontId="2"/>
  </si>
  <si>
    <t>第三者納付金</t>
    <rPh sb="0" eb="6">
      <t>ダイサンシャノウフキン</t>
    </rPh>
    <phoneticPr fontId="2"/>
  </si>
  <si>
    <t>返納金</t>
    <rPh sb="0" eb="3">
      <t>ヘンノウキン</t>
    </rPh>
    <phoneticPr fontId="2"/>
  </si>
  <si>
    <t>11-2-4</t>
  </si>
  <si>
    <t>国民健康保険事業運営経費</t>
    <rPh sb="0" eb="2">
      <t>コクミン</t>
    </rPh>
    <rPh sb="2" eb="4">
      <t>ケンコウ</t>
    </rPh>
    <rPh sb="4" eb="6">
      <t>ホケン</t>
    </rPh>
    <rPh sb="6" eb="8">
      <t>ジギョウ</t>
    </rPh>
    <rPh sb="8" eb="10">
      <t>ウンエイ</t>
    </rPh>
    <rPh sb="10" eb="12">
      <t>ケイヒ</t>
    </rPh>
    <phoneticPr fontId="2"/>
  </si>
  <si>
    <t>レセプト点検委託</t>
    <rPh sb="4" eb="8">
      <t>テンケンイタク</t>
    </rPh>
    <phoneticPr fontId="2"/>
  </si>
  <si>
    <t>保険証一斉更新</t>
    <rPh sb="0" eb="3">
      <t>ホケンショウ</t>
    </rPh>
    <rPh sb="3" eb="7">
      <t>イッセイコウシン</t>
    </rPh>
    <phoneticPr fontId="2"/>
  </si>
  <si>
    <t>国民健康保険運営協議会</t>
    <rPh sb="0" eb="11">
      <t>コクミンケンコウホケンウンエイキョウギカイ</t>
    </rPh>
    <phoneticPr fontId="2"/>
  </si>
  <si>
    <t>連合会負担金</t>
    <rPh sb="0" eb="6">
      <t>レンゴウカイフタンキン</t>
    </rPh>
    <phoneticPr fontId="2"/>
  </si>
  <si>
    <t>東京都国民健康保険団体連合会負担金</t>
    <rPh sb="0" eb="17">
      <t>トウキョウトコクミンケンコウホケンダンタイレンゴウカイフタンキン</t>
    </rPh>
    <phoneticPr fontId="2"/>
  </si>
  <si>
    <t>賦課徴収経費</t>
    <rPh sb="0" eb="4">
      <t>フカチョウシュウ</t>
    </rPh>
    <rPh sb="4" eb="6">
      <t>ケイヒ</t>
    </rPh>
    <phoneticPr fontId="2"/>
  </si>
  <si>
    <t>非常勤収納嘱託員</t>
    <rPh sb="0" eb="3">
      <t>ヒジョウキン</t>
    </rPh>
    <rPh sb="3" eb="8">
      <t>シュウノウショクタクイン</t>
    </rPh>
    <phoneticPr fontId="2"/>
  </si>
  <si>
    <t>製本印刷</t>
    <rPh sb="0" eb="4">
      <t>セイホンインサツ</t>
    </rPh>
    <phoneticPr fontId="2"/>
  </si>
  <si>
    <t>郵便料</t>
    <rPh sb="0" eb="3">
      <t>ユウビンリョウ</t>
    </rPh>
    <phoneticPr fontId="2"/>
  </si>
  <si>
    <t>保健給付費</t>
    <rPh sb="0" eb="2">
      <t>ホケン</t>
    </rPh>
    <rPh sb="2" eb="4">
      <t>キュウフ</t>
    </rPh>
    <rPh sb="4" eb="5">
      <t>ヒ</t>
    </rPh>
    <phoneticPr fontId="2"/>
  </si>
  <si>
    <t>療養諸費</t>
    <rPh sb="0" eb="2">
      <t>リョウヨウ</t>
    </rPh>
    <rPh sb="2" eb="4">
      <t>ショヒ</t>
    </rPh>
    <phoneticPr fontId="2"/>
  </si>
  <si>
    <t>2-1-1</t>
  </si>
  <si>
    <t>一般被保険者療養給付</t>
    <rPh sb="0" eb="2">
      <t>イッパン</t>
    </rPh>
    <rPh sb="2" eb="6">
      <t>ヒホケンシャ</t>
    </rPh>
    <rPh sb="6" eb="8">
      <t>リョウヨウ</t>
    </rPh>
    <rPh sb="8" eb="10">
      <t>キュウフ</t>
    </rPh>
    <phoneticPr fontId="2"/>
  </si>
  <si>
    <t>退職被保険者等給付</t>
    <rPh sb="0" eb="2">
      <t>タイショク</t>
    </rPh>
    <rPh sb="2" eb="7">
      <t>ヒホケンシャトウ</t>
    </rPh>
    <rPh sb="7" eb="9">
      <t>キュウフ</t>
    </rPh>
    <phoneticPr fontId="2"/>
  </si>
  <si>
    <t>一般被保険者療養費</t>
    <rPh sb="0" eb="2">
      <t>イッパン</t>
    </rPh>
    <rPh sb="2" eb="6">
      <t>ヒホケンシャ</t>
    </rPh>
    <rPh sb="6" eb="8">
      <t>リョウヨウ</t>
    </rPh>
    <rPh sb="8" eb="9">
      <t>ヒ</t>
    </rPh>
    <phoneticPr fontId="2"/>
  </si>
  <si>
    <t>退職被保険者療養費</t>
    <rPh sb="0" eb="2">
      <t>タイショク</t>
    </rPh>
    <rPh sb="2" eb="6">
      <t>ヒホケンシャ</t>
    </rPh>
    <rPh sb="6" eb="8">
      <t>リョウヨウ</t>
    </rPh>
    <rPh sb="8" eb="9">
      <t>ヒ</t>
    </rPh>
    <phoneticPr fontId="2"/>
  </si>
  <si>
    <t>高額療養費</t>
    <rPh sb="0" eb="5">
      <t>コウガクリョウヨウヒ</t>
    </rPh>
    <phoneticPr fontId="2"/>
  </si>
  <si>
    <t>一般被保険者高額医療費</t>
    <rPh sb="2" eb="6">
      <t>ヒホケンシャ</t>
    </rPh>
    <rPh sb="6" eb="8">
      <t>コウガク</t>
    </rPh>
    <rPh sb="8" eb="11">
      <t>イリョウヒ</t>
    </rPh>
    <phoneticPr fontId="2"/>
  </si>
  <si>
    <t>2-2-1</t>
  </si>
  <si>
    <t>退職被保険者等高額療養費</t>
    <rPh sb="0" eb="2">
      <t>タイショク</t>
    </rPh>
    <rPh sb="2" eb="7">
      <t>ヒホケンシャトウ</t>
    </rPh>
    <rPh sb="7" eb="12">
      <t>コウガクリョウヨウヒ</t>
    </rPh>
    <phoneticPr fontId="2"/>
  </si>
  <si>
    <t>一般被保険者高額介護合算療養費</t>
    <rPh sb="2" eb="6">
      <t>ヒホケンシャ</t>
    </rPh>
    <rPh sb="6" eb="8">
      <t>コウガク</t>
    </rPh>
    <rPh sb="8" eb="12">
      <t>カイゴガッサン</t>
    </rPh>
    <rPh sb="12" eb="15">
      <t>リョウヨウヒ</t>
    </rPh>
    <phoneticPr fontId="2"/>
  </si>
  <si>
    <t>2-2-4</t>
  </si>
  <si>
    <t>退職被保険者高額介護合算</t>
    <rPh sb="0" eb="2">
      <t>タイショク</t>
    </rPh>
    <rPh sb="2" eb="6">
      <t>ヒホケンシャ</t>
    </rPh>
    <rPh sb="6" eb="8">
      <t>コウガク</t>
    </rPh>
    <rPh sb="8" eb="10">
      <t>カイゴ</t>
    </rPh>
    <rPh sb="10" eb="12">
      <t>ガッサン</t>
    </rPh>
    <phoneticPr fontId="2"/>
  </si>
  <si>
    <t>移送費</t>
    <rPh sb="0" eb="3">
      <t>イソウヒ</t>
    </rPh>
    <phoneticPr fontId="2"/>
  </si>
  <si>
    <t>2-3-1</t>
  </si>
  <si>
    <t>2-3-2</t>
  </si>
  <si>
    <t>一般被保険者移送費</t>
    <rPh sb="0" eb="6">
      <t>イッパンヒホケンシャ</t>
    </rPh>
    <rPh sb="6" eb="9">
      <t>イソウヒ</t>
    </rPh>
    <phoneticPr fontId="2"/>
  </si>
  <si>
    <t>退職被保険者移動費</t>
    <rPh sb="0" eb="6">
      <t>タイショクヒホケンシャ</t>
    </rPh>
    <rPh sb="6" eb="9">
      <t>イドウヒ</t>
    </rPh>
    <phoneticPr fontId="2"/>
  </si>
  <si>
    <t>2-4-1</t>
  </si>
  <si>
    <t>出産育児諸費</t>
    <rPh sb="0" eb="2">
      <t>シュッサン</t>
    </rPh>
    <rPh sb="2" eb="4">
      <t>イクジ</t>
    </rPh>
    <rPh sb="4" eb="6">
      <t>ショヒ</t>
    </rPh>
    <phoneticPr fontId="2"/>
  </si>
  <si>
    <t>支払手数料</t>
    <rPh sb="0" eb="5">
      <t>シハライテスウリョウ</t>
    </rPh>
    <phoneticPr fontId="2"/>
  </si>
  <si>
    <t>結核・精神医療給付費</t>
    <rPh sb="0" eb="2">
      <t>ケッカク</t>
    </rPh>
    <rPh sb="3" eb="7">
      <t>セイシンイリョウ</t>
    </rPh>
    <rPh sb="7" eb="10">
      <t>キュフヒ</t>
    </rPh>
    <phoneticPr fontId="2"/>
  </si>
  <si>
    <t>2-6-1</t>
  </si>
  <si>
    <t>2-6-2</t>
  </si>
  <si>
    <t xml:space="preserve"> 一般</t>
    <rPh sb="1" eb="3">
      <t>イッパン</t>
    </rPh>
    <phoneticPr fontId="2"/>
  </si>
  <si>
    <t xml:space="preserve"> 退職</t>
    <rPh sb="1" eb="3">
      <t>タイショク</t>
    </rPh>
    <phoneticPr fontId="2"/>
  </si>
  <si>
    <t>後期高齢者支援金等</t>
    <rPh sb="0" eb="2">
      <t>コウキ</t>
    </rPh>
    <rPh sb="2" eb="4">
      <t>コウレイ</t>
    </rPh>
    <rPh sb="4" eb="5">
      <t>シャ</t>
    </rPh>
    <rPh sb="5" eb="9">
      <t>シエンキントウ</t>
    </rPh>
    <phoneticPr fontId="2"/>
  </si>
  <si>
    <t>前期高齢者納付金等</t>
    <rPh sb="0" eb="2">
      <t>ゼンキ</t>
    </rPh>
    <rPh sb="2" eb="4">
      <t>コウレイ</t>
    </rPh>
    <rPh sb="4" eb="5">
      <t>シャ</t>
    </rPh>
    <rPh sb="5" eb="9">
      <t>ノウフキントウ</t>
    </rPh>
    <phoneticPr fontId="2"/>
  </si>
  <si>
    <t>後期高齢者支援金</t>
    <rPh sb="0" eb="2">
      <t>コウキ</t>
    </rPh>
    <rPh sb="2" eb="4">
      <t>コウレイ</t>
    </rPh>
    <rPh sb="4" eb="5">
      <t>シャ</t>
    </rPh>
    <rPh sb="5" eb="8">
      <t>シエンキン</t>
    </rPh>
    <phoneticPr fontId="2"/>
  </si>
  <si>
    <t>後期高齢者関係事務費拠出金</t>
    <rPh sb="0" eb="13">
      <t>コウキコウレイシャカンケイジムヒキョシュツキン</t>
    </rPh>
    <phoneticPr fontId="2"/>
  </si>
  <si>
    <t>　納付金</t>
    <rPh sb="1" eb="4">
      <t>ノウフキン</t>
    </rPh>
    <phoneticPr fontId="2"/>
  </si>
  <si>
    <t>　関係事務費拠出金</t>
    <rPh sb="1" eb="6">
      <t>カンケイジムヒ</t>
    </rPh>
    <rPh sb="6" eb="9">
      <t>キョシュツキン</t>
    </rPh>
    <phoneticPr fontId="2"/>
  </si>
  <si>
    <t>老人保健拠出拠出金</t>
    <rPh sb="0" eb="2">
      <t>ロウジン</t>
    </rPh>
    <rPh sb="2" eb="4">
      <t>ホケン</t>
    </rPh>
    <rPh sb="4" eb="6">
      <t>キョシュツ</t>
    </rPh>
    <rPh sb="6" eb="9">
      <t>キョシュツキン</t>
    </rPh>
    <phoneticPr fontId="2"/>
  </si>
  <si>
    <t>5-1-2</t>
  </si>
  <si>
    <t>　医療費拠出金</t>
    <rPh sb="1" eb="7">
      <t>イリョウヒキョシュツキン</t>
    </rPh>
    <phoneticPr fontId="2"/>
  </si>
  <si>
    <t>　保健事務費拠出金</t>
    <rPh sb="1" eb="6">
      <t>ホケンジムヒ</t>
    </rPh>
    <rPh sb="6" eb="9">
      <t>キョシュツキン</t>
    </rPh>
    <phoneticPr fontId="2"/>
  </si>
  <si>
    <t>介護納付金</t>
    <rPh sb="0" eb="2">
      <t>カイゴ</t>
    </rPh>
    <rPh sb="2" eb="4">
      <t>ノウフ</t>
    </rPh>
    <rPh sb="4" eb="5">
      <t>キン</t>
    </rPh>
    <phoneticPr fontId="2"/>
  </si>
  <si>
    <t>共同事業拠出金</t>
    <rPh sb="0" eb="2">
      <t>キョウドウ</t>
    </rPh>
    <rPh sb="2" eb="4">
      <t>ジギョウ</t>
    </rPh>
    <rPh sb="4" eb="7">
      <t>キョシュツキン</t>
    </rPh>
    <phoneticPr fontId="2"/>
  </si>
  <si>
    <t>7-1-4</t>
  </si>
  <si>
    <t>その他共同事業事務費</t>
    <rPh sb="2" eb="10">
      <t>タキョウドウジギョウジムヒ</t>
    </rPh>
    <phoneticPr fontId="2"/>
  </si>
  <si>
    <t>保険財政共同安定化事業</t>
    <rPh sb="0" eb="11">
      <t>ホケンザイセイキョウドウアンテイカジギョウ</t>
    </rPh>
    <phoneticPr fontId="2"/>
  </si>
  <si>
    <t>高額医療費共同事業事務費</t>
    <rPh sb="0" eb="5">
      <t>コウガクイリョウヒ</t>
    </rPh>
    <rPh sb="5" eb="12">
      <t>キョウドウジギョウジムヒ</t>
    </rPh>
    <phoneticPr fontId="2"/>
  </si>
  <si>
    <t>特定健康診査等事業費</t>
    <rPh sb="0" eb="7">
      <t>トクテイケンコウシンサトウ</t>
    </rPh>
    <rPh sb="7" eb="10">
      <t>ジギョウヒ</t>
    </rPh>
    <phoneticPr fontId="2"/>
  </si>
  <si>
    <t>保健事業費</t>
    <rPh sb="0" eb="5">
      <t>ホケンジギョウヒ</t>
    </rPh>
    <phoneticPr fontId="2"/>
  </si>
  <si>
    <t>人間ドック、脳ドック利用補助</t>
    <rPh sb="0" eb="2">
      <t>ニンゲン</t>
    </rPh>
    <rPh sb="6" eb="7">
      <t>ノウ</t>
    </rPh>
    <rPh sb="10" eb="14">
      <t>リヨウホジョ</t>
    </rPh>
    <phoneticPr fontId="2"/>
  </si>
  <si>
    <t>特定健康診査委託料</t>
    <rPh sb="0" eb="9">
      <t>トクテイケンコウシンサイタクリョウ</t>
    </rPh>
    <phoneticPr fontId="2"/>
  </si>
  <si>
    <t>特定保健指導委託料</t>
    <rPh sb="0" eb="9">
      <t>トクテイホケンシドウイタクリョウ</t>
    </rPh>
    <phoneticPr fontId="2"/>
  </si>
  <si>
    <t>基金積立金</t>
    <rPh sb="0" eb="2">
      <t>キキン</t>
    </rPh>
    <rPh sb="2" eb="5">
      <t>ツミタテキン</t>
    </rPh>
    <phoneticPr fontId="2"/>
  </si>
  <si>
    <t>償還金・還付金</t>
    <rPh sb="0" eb="3">
      <t>ショウカンキン</t>
    </rPh>
    <rPh sb="4" eb="7">
      <t>カンプキン</t>
    </rPh>
    <phoneticPr fontId="2"/>
  </si>
  <si>
    <t>一般被保険者還付</t>
    <rPh sb="0" eb="6">
      <t>イッパンヒホケンシャ</t>
    </rPh>
    <rPh sb="6" eb="8">
      <t>カンプ</t>
    </rPh>
    <phoneticPr fontId="2"/>
  </si>
  <si>
    <t>退職被保険者還付</t>
    <rPh sb="0" eb="2">
      <t>タイショク</t>
    </rPh>
    <rPh sb="2" eb="6">
      <t>ヒホケンシャ</t>
    </rPh>
    <rPh sb="6" eb="8">
      <t>カンプ</t>
    </rPh>
    <phoneticPr fontId="2"/>
  </si>
  <si>
    <t>一般被保険者還付加算</t>
    <rPh sb="0" eb="6">
      <t>イッパンヒホケンシャ</t>
    </rPh>
    <rPh sb="6" eb="8">
      <t>カンプ</t>
    </rPh>
    <rPh sb="8" eb="10">
      <t>カサン</t>
    </rPh>
    <phoneticPr fontId="2"/>
  </si>
  <si>
    <t>退職被保険者還付加算</t>
    <rPh sb="0" eb="2">
      <t>タイショク</t>
    </rPh>
    <rPh sb="2" eb="6">
      <t>ヒホケンシャ</t>
    </rPh>
    <rPh sb="6" eb="8">
      <t>カンプ</t>
    </rPh>
    <rPh sb="8" eb="10">
      <t>カサン</t>
    </rPh>
    <phoneticPr fontId="2"/>
  </si>
  <si>
    <t>交付金等の返還金</t>
    <rPh sb="0" eb="4">
      <t>コウフキントウ</t>
    </rPh>
    <rPh sb="5" eb="8">
      <t>ヘンカンキン</t>
    </rPh>
    <phoneticPr fontId="2"/>
  </si>
  <si>
    <t>一人あたり</t>
    <rPh sb="0" eb="2">
      <t>ヒトリ</t>
    </rPh>
    <phoneticPr fontId="2"/>
  </si>
  <si>
    <t>現年賦課分</t>
    <rPh sb="0" eb="5">
      <t>ゲンネンフカブン</t>
    </rPh>
    <phoneticPr fontId="2"/>
  </si>
  <si>
    <t>還付未済額</t>
    <rPh sb="0" eb="5">
      <t>カンプミサイガク</t>
    </rPh>
    <phoneticPr fontId="2"/>
  </si>
  <si>
    <t>下水道使用料</t>
    <rPh sb="0" eb="6">
      <t>ゲスイドウシヨウリョウ</t>
    </rPh>
    <phoneticPr fontId="2"/>
  </si>
  <si>
    <t>排水設備指定工事店指定申請等</t>
    <rPh sb="0" eb="14">
      <t>ハイスイセツビシテイコウジテンシテイシンセイトウ</t>
    </rPh>
    <phoneticPr fontId="2"/>
  </si>
  <si>
    <t>排水設備責任技術者登録等</t>
    <rPh sb="0" eb="9">
      <t>ハイスイセツビセキニンギジュツシャ</t>
    </rPh>
    <rPh sb="9" eb="12">
      <t>トウロクトウ</t>
    </rPh>
    <phoneticPr fontId="2"/>
  </si>
  <si>
    <t>土木費国庫補助金</t>
    <rPh sb="0" eb="8">
      <t>ドボクヒコッコホジョキン</t>
    </rPh>
    <phoneticPr fontId="2"/>
  </si>
  <si>
    <t>社会資本整備総合交付金</t>
    <rPh sb="0" eb="11">
      <t>シャカイシホンセイビソウゴウコウフキン</t>
    </rPh>
    <phoneticPr fontId="2"/>
  </si>
  <si>
    <t>土木費都補助金</t>
    <rPh sb="0" eb="3">
      <t>ドボクヒ</t>
    </rPh>
    <rPh sb="3" eb="4">
      <t>ト</t>
    </rPh>
    <rPh sb="4" eb="7">
      <t>ホジョキン</t>
    </rPh>
    <phoneticPr fontId="2"/>
  </si>
  <si>
    <t>雨水流出抑制助成事業補助金</t>
    <rPh sb="0" eb="10">
      <t>ウスイリュウシュツヨクセイジョセイジギョウ</t>
    </rPh>
    <rPh sb="10" eb="13">
      <t>ホジョキン</t>
    </rPh>
    <phoneticPr fontId="2"/>
  </si>
  <si>
    <t>下水道防災事業費補助金</t>
    <rPh sb="0" eb="8">
      <t>ゲスイドウボウサイジギョウヒ</t>
    </rPh>
    <rPh sb="8" eb="11">
      <t>ホジョキン</t>
    </rPh>
    <phoneticPr fontId="2"/>
  </si>
  <si>
    <t>地震対策下水道補助金</t>
    <rPh sb="0" eb="4">
      <t>ジシンタイサク</t>
    </rPh>
    <rPh sb="4" eb="10">
      <t>ゲスイドウホジョキン</t>
    </rPh>
    <phoneticPr fontId="2"/>
  </si>
  <si>
    <t>公共下水道地震対策緊急整備補助金</t>
    <rPh sb="0" eb="5">
      <t>コウキョウゲスイドウ</t>
    </rPh>
    <rPh sb="5" eb="9">
      <t>ジシンタイサク</t>
    </rPh>
    <rPh sb="9" eb="16">
      <t>キンキュウセイビホジョキン</t>
    </rPh>
    <phoneticPr fontId="2"/>
  </si>
  <si>
    <t>一般会計繰入金</t>
    <rPh sb="0" eb="7">
      <t>イッパンカイケイクリイレキン</t>
    </rPh>
    <phoneticPr fontId="2"/>
  </si>
  <si>
    <t>延滞金及び過料</t>
    <rPh sb="0" eb="3">
      <t>エンタイキン</t>
    </rPh>
    <rPh sb="3" eb="4">
      <t>オヨ</t>
    </rPh>
    <rPh sb="5" eb="7">
      <t>カリョウ</t>
    </rPh>
    <phoneticPr fontId="2"/>
  </si>
  <si>
    <t>雇用保険掛金個人負担金</t>
    <rPh sb="0" eb="6">
      <t>コヨウホケンカケキン</t>
    </rPh>
    <rPh sb="6" eb="11">
      <t>コジンフタンキン</t>
    </rPh>
    <phoneticPr fontId="2"/>
  </si>
  <si>
    <t>都道掘削復旧監督事務費</t>
    <rPh sb="0" eb="2">
      <t>トドウ</t>
    </rPh>
    <rPh sb="2" eb="6">
      <t>クッサクフッキュウ</t>
    </rPh>
    <rPh sb="6" eb="8">
      <t>カントク</t>
    </rPh>
    <rPh sb="8" eb="11">
      <t>ジムヒ</t>
    </rPh>
    <phoneticPr fontId="2"/>
  </si>
  <si>
    <t>下水道台帳コピー</t>
    <rPh sb="0" eb="5">
      <t>ゲスイドウダイチョウ</t>
    </rPh>
    <phoneticPr fontId="2"/>
  </si>
  <si>
    <t>自動車保険共済金</t>
    <rPh sb="0" eb="8">
      <t>ジドウシャホケンキョウサイキン</t>
    </rPh>
    <phoneticPr fontId="2"/>
  </si>
  <si>
    <t>下水道管理費</t>
    <rPh sb="0" eb="3">
      <t>ゲスイドウ</t>
    </rPh>
    <rPh sb="3" eb="5">
      <t>カンリ</t>
    </rPh>
    <rPh sb="5" eb="6">
      <t>ヒ</t>
    </rPh>
    <phoneticPr fontId="2"/>
  </si>
  <si>
    <t>下水道総務費</t>
    <rPh sb="0" eb="3">
      <t>ゲスイドウ</t>
    </rPh>
    <rPh sb="3" eb="6">
      <t>ソウムヒ</t>
    </rPh>
    <phoneticPr fontId="2"/>
  </si>
  <si>
    <t>一般職</t>
    <rPh sb="0" eb="3">
      <t>イッパンショク</t>
    </rPh>
    <phoneticPr fontId="2"/>
  </si>
  <si>
    <t>一般業務経費</t>
    <rPh sb="0" eb="6">
      <t>イッパンギョウムケイヒ</t>
    </rPh>
    <phoneticPr fontId="2"/>
  </si>
  <si>
    <t>公共事業管理システム機器借上料</t>
    <rPh sb="0" eb="4">
      <t>コウキョウジギョウ</t>
    </rPh>
    <rPh sb="4" eb="6">
      <t>カンリ</t>
    </rPh>
    <rPh sb="10" eb="12">
      <t>キキ</t>
    </rPh>
    <rPh sb="12" eb="15">
      <t>カリアゲリョウ</t>
    </rPh>
    <phoneticPr fontId="2"/>
  </si>
  <si>
    <t>排水設備GISシステム借上料</t>
    <rPh sb="0" eb="4">
      <t>ハイスイセツビ</t>
    </rPh>
    <rPh sb="11" eb="14">
      <t>カリアゲリョウ</t>
    </rPh>
    <phoneticPr fontId="2"/>
  </si>
  <si>
    <t>消費税及び地方消費税</t>
    <rPh sb="0" eb="3">
      <t>ショウヒゼイ</t>
    </rPh>
    <rPh sb="3" eb="4">
      <t>オヨ</t>
    </rPh>
    <rPh sb="5" eb="10">
      <t>チホウショウヒゼイ</t>
    </rPh>
    <phoneticPr fontId="2"/>
  </si>
  <si>
    <t>下水道使用料徴収事務委託料</t>
    <rPh sb="0" eb="3">
      <t>ゲスイドウ</t>
    </rPh>
    <rPh sb="3" eb="6">
      <t>シヨウリョウ</t>
    </rPh>
    <rPh sb="6" eb="8">
      <t>チョウシュウ</t>
    </rPh>
    <rPh sb="8" eb="13">
      <t>ジムイタクリョウ</t>
    </rPh>
    <phoneticPr fontId="2"/>
  </si>
  <si>
    <t>受益者負担金・下水道使用料還付金・還付加算金</t>
    <rPh sb="0" eb="6">
      <t>ジュエキシャフタンキン</t>
    </rPh>
    <rPh sb="7" eb="10">
      <t>ゲスイドウ</t>
    </rPh>
    <rPh sb="10" eb="13">
      <t>シヨウリョウ</t>
    </rPh>
    <rPh sb="13" eb="16">
      <t>カンプキン</t>
    </rPh>
    <rPh sb="17" eb="22">
      <t>カンプカサンキン</t>
    </rPh>
    <phoneticPr fontId="2"/>
  </si>
  <si>
    <t>雨水浸透施設等設置助成</t>
    <rPh sb="0" eb="4">
      <t>ウスイシントウ</t>
    </rPh>
    <rPh sb="4" eb="7">
      <t>シセツトウ</t>
    </rPh>
    <rPh sb="7" eb="9">
      <t>セッチ</t>
    </rPh>
    <rPh sb="9" eb="11">
      <t>ジョセイ</t>
    </rPh>
    <phoneticPr fontId="2"/>
  </si>
  <si>
    <t>水質管理</t>
    <rPh sb="0" eb="4">
      <t>スイシツカンリ</t>
    </rPh>
    <phoneticPr fontId="2"/>
  </si>
  <si>
    <t>雨天時放流水の水質測定</t>
    <rPh sb="0" eb="6">
      <t>ウテンジホウリュウスイ</t>
    </rPh>
    <rPh sb="7" eb="11">
      <t>スイシツソクテイ</t>
    </rPh>
    <phoneticPr fontId="2"/>
  </si>
  <si>
    <t>下水管渠の維持管理</t>
    <rPh sb="0" eb="4">
      <t>ゲスイカンキョ</t>
    </rPh>
    <rPh sb="5" eb="9">
      <t>イジカンリ</t>
    </rPh>
    <phoneticPr fontId="2"/>
  </si>
  <si>
    <t>管路施設調査委託</t>
    <rPh sb="0" eb="2">
      <t>カンロ</t>
    </rPh>
    <rPh sb="2" eb="4">
      <t>シセツ</t>
    </rPh>
    <rPh sb="4" eb="6">
      <t>チョウサ</t>
    </rPh>
    <rPh sb="6" eb="8">
      <t>イタク</t>
    </rPh>
    <phoneticPr fontId="2"/>
  </si>
  <si>
    <t>汚泥処分委託料</t>
    <rPh sb="0" eb="2">
      <t>オデイ</t>
    </rPh>
    <rPh sb="2" eb="7">
      <t>ショブンイタクリョウ</t>
    </rPh>
    <phoneticPr fontId="2"/>
  </si>
  <si>
    <t>公共下水道管渠及び雨水枡清掃委託</t>
    <rPh sb="0" eb="2">
      <t>コウキョウ</t>
    </rPh>
    <rPh sb="2" eb="3">
      <t>シタ</t>
    </rPh>
    <rPh sb="3" eb="6">
      <t>スイドウカン</t>
    </rPh>
    <rPh sb="6" eb="7">
      <t>ミゾ</t>
    </rPh>
    <rPh sb="7" eb="8">
      <t>オヨ</t>
    </rPh>
    <rPh sb="9" eb="11">
      <t>アマミズ</t>
    </rPh>
    <rPh sb="11" eb="12">
      <t>マス</t>
    </rPh>
    <rPh sb="12" eb="14">
      <t>セイソウ</t>
    </rPh>
    <rPh sb="14" eb="16">
      <t>イタク</t>
    </rPh>
    <phoneticPr fontId="2"/>
  </si>
  <si>
    <t>下水道台帳補正</t>
    <rPh sb="0" eb="7">
      <t>ゲスイドウダイチョウホセイ</t>
    </rPh>
    <phoneticPr fontId="2"/>
  </si>
  <si>
    <t>土地使用料</t>
    <rPh sb="0" eb="5">
      <t>トチシヨウリョウ</t>
    </rPh>
    <phoneticPr fontId="2"/>
  </si>
  <si>
    <t>維持補修用原材料</t>
    <rPh sb="0" eb="8">
      <t>イジホシュウヨウゲンザイリョウ</t>
    </rPh>
    <phoneticPr fontId="2"/>
  </si>
  <si>
    <t>下水道建設費</t>
    <rPh sb="0" eb="3">
      <t>ゲスイドウ</t>
    </rPh>
    <rPh sb="3" eb="6">
      <t>ケンセツヒ</t>
    </rPh>
    <phoneticPr fontId="2"/>
  </si>
  <si>
    <t>管渠建設</t>
    <rPh sb="0" eb="4">
      <t>カンキョケンセツ</t>
    </rPh>
    <phoneticPr fontId="2"/>
  </si>
  <si>
    <t>公共事業管理システム歩掛改訂作業</t>
    <rPh sb="0" eb="6">
      <t>コウキョウジギョウカンリ</t>
    </rPh>
    <rPh sb="10" eb="12">
      <t>ブガカ</t>
    </rPh>
    <rPh sb="12" eb="14">
      <t>カイテイ</t>
    </rPh>
    <rPh sb="14" eb="16">
      <t>サギョウ</t>
    </rPh>
    <phoneticPr fontId="2"/>
  </si>
  <si>
    <t>市道787号撤去新設実施設計</t>
    <rPh sb="0" eb="2">
      <t>シドウ</t>
    </rPh>
    <rPh sb="5" eb="6">
      <t>ゴウ</t>
    </rPh>
    <rPh sb="6" eb="8">
      <t>テッキョ</t>
    </rPh>
    <rPh sb="8" eb="10">
      <t>シンセツ</t>
    </rPh>
    <rPh sb="10" eb="14">
      <t>ジッシセッケイ</t>
    </rPh>
    <phoneticPr fontId="2"/>
  </si>
  <si>
    <t>地震対策緊急整備工事</t>
    <rPh sb="0" eb="10">
      <t>ジシンタイサクキンキュウセイビコウジ</t>
    </rPh>
    <phoneticPr fontId="2"/>
  </si>
  <si>
    <t>雨水浸透桝設置工事</t>
    <rPh sb="0" eb="2">
      <t>アマミズ</t>
    </rPh>
    <rPh sb="2" eb="4">
      <t>シントウ</t>
    </rPh>
    <rPh sb="4" eb="5">
      <t>マス</t>
    </rPh>
    <rPh sb="5" eb="7">
      <t>セッチ</t>
    </rPh>
    <rPh sb="7" eb="9">
      <t>コウジ</t>
    </rPh>
    <phoneticPr fontId="2"/>
  </si>
  <si>
    <t>都道１３４号線新設撤去</t>
    <rPh sb="0" eb="2">
      <t>トドウ</t>
    </rPh>
    <rPh sb="5" eb="7">
      <t>ゴウセン</t>
    </rPh>
    <rPh sb="7" eb="11">
      <t>シンセツテッキョ</t>
    </rPh>
    <phoneticPr fontId="2"/>
  </si>
  <si>
    <t>流域下水道建設</t>
    <rPh sb="0" eb="2">
      <t>リュウイキ</t>
    </rPh>
    <rPh sb="2" eb="5">
      <t>ゲスイドウ</t>
    </rPh>
    <rPh sb="5" eb="7">
      <t>ケンセツ</t>
    </rPh>
    <phoneticPr fontId="2"/>
  </si>
  <si>
    <t>地域支援事業費</t>
    <rPh sb="0" eb="2">
      <t>チイキ</t>
    </rPh>
    <rPh sb="2" eb="4">
      <t>シエン</t>
    </rPh>
    <rPh sb="4" eb="6">
      <t>ジギョウ</t>
    </rPh>
    <rPh sb="6" eb="7">
      <t>ヒ</t>
    </rPh>
    <phoneticPr fontId="2"/>
  </si>
  <si>
    <t>基金積立金</t>
    <rPh sb="0" eb="2">
      <t>キキン</t>
    </rPh>
    <rPh sb="2" eb="3">
      <t>ツ</t>
    </rPh>
    <rPh sb="3" eb="4">
      <t>タ</t>
    </rPh>
    <rPh sb="4" eb="5">
      <t>キン</t>
    </rPh>
    <phoneticPr fontId="2"/>
  </si>
  <si>
    <t>総務手数料</t>
    <rPh sb="0" eb="5">
      <t>ソウムテスウリョウ</t>
    </rPh>
    <phoneticPr fontId="2"/>
  </si>
  <si>
    <t>3‐1-1</t>
  </si>
  <si>
    <t>介護給付費負担金</t>
    <rPh sb="0" eb="8">
      <t>カイゴキュウフヒフタンキン</t>
    </rPh>
    <phoneticPr fontId="2"/>
  </si>
  <si>
    <t>3‐2-1</t>
  </si>
  <si>
    <t>3‐2-2</t>
  </si>
  <si>
    <t>3‐2-3</t>
  </si>
  <si>
    <t>包括的支援事業任意事業</t>
    <rPh sb="0" eb="3">
      <t>ホウカツテキ</t>
    </rPh>
    <rPh sb="3" eb="5">
      <t>シエン</t>
    </rPh>
    <rPh sb="5" eb="7">
      <t>ジギョウ</t>
    </rPh>
    <rPh sb="7" eb="11">
      <t>ニンイジギョウ</t>
    </rPh>
    <phoneticPr fontId="2"/>
  </si>
  <si>
    <t>3‐2-4</t>
  </si>
  <si>
    <t>災害臨時特例補助金</t>
    <rPh sb="0" eb="9">
      <t>サイガイリンジトクレイホジョキン</t>
    </rPh>
    <phoneticPr fontId="2"/>
  </si>
  <si>
    <t>5‐1-1</t>
  </si>
  <si>
    <t>5‐2-1</t>
  </si>
  <si>
    <t>5‐2-2</t>
  </si>
  <si>
    <t>5‐2-3</t>
  </si>
  <si>
    <t>指導検査体制整備事業補助</t>
    <rPh sb="0" eb="2">
      <t>シドウ</t>
    </rPh>
    <rPh sb="2" eb="6">
      <t>ケンサタイセイ</t>
    </rPh>
    <rPh sb="6" eb="10">
      <t>セイビジギョウ</t>
    </rPh>
    <rPh sb="10" eb="12">
      <t>ホジョ</t>
    </rPh>
    <phoneticPr fontId="2"/>
  </si>
  <si>
    <t>財産運用収入</t>
    <rPh sb="0" eb="6">
      <t>ザイサンウンヨウシュウニュウ</t>
    </rPh>
    <phoneticPr fontId="2"/>
  </si>
  <si>
    <t>利子・配当</t>
    <rPh sb="0" eb="2">
      <t>リシ</t>
    </rPh>
    <rPh sb="3" eb="5">
      <t>ハイトウ</t>
    </rPh>
    <phoneticPr fontId="2"/>
  </si>
  <si>
    <t>基金運用</t>
    <rPh sb="0" eb="4">
      <t>キキンウンヨウ</t>
    </rPh>
    <phoneticPr fontId="2"/>
  </si>
  <si>
    <t>財産売払収入</t>
    <rPh sb="0" eb="4">
      <t>ザイサンウリハラ</t>
    </rPh>
    <rPh sb="4" eb="6">
      <t>シュウニュウ</t>
    </rPh>
    <phoneticPr fontId="2"/>
  </si>
  <si>
    <t>事業計画書</t>
    <rPh sb="0" eb="5">
      <t>ジギョウケイカクショ</t>
    </rPh>
    <phoneticPr fontId="2"/>
  </si>
  <si>
    <t>7-0-0</t>
    <phoneticPr fontId="2"/>
  </si>
  <si>
    <t>8‐1-1</t>
  </si>
  <si>
    <t>8‐1-2</t>
  </si>
  <si>
    <t>8‐1-3</t>
  </si>
  <si>
    <t>8‐1-4</t>
  </si>
  <si>
    <t>その他繰入金</t>
    <rPh sb="2" eb="3">
      <t>タ</t>
    </rPh>
    <rPh sb="3" eb="6">
      <t>クリイレキン</t>
    </rPh>
    <phoneticPr fontId="2"/>
  </si>
  <si>
    <t>職員給与等</t>
    <rPh sb="0" eb="2">
      <t>ショクイン</t>
    </rPh>
    <rPh sb="2" eb="4">
      <t>キュウヨ</t>
    </rPh>
    <rPh sb="4" eb="5">
      <t>トウ</t>
    </rPh>
    <phoneticPr fontId="2"/>
  </si>
  <si>
    <t>要介護認定事務費</t>
    <rPh sb="0" eb="8">
      <t>ヨウカイゴニンテイジムヒ</t>
    </rPh>
    <phoneticPr fontId="2"/>
  </si>
  <si>
    <t>基金繰入金</t>
    <rPh sb="0" eb="2">
      <t>キキン</t>
    </rPh>
    <rPh sb="2" eb="5">
      <t>クリイレキン</t>
    </rPh>
    <phoneticPr fontId="2"/>
  </si>
  <si>
    <t>8‐2-1</t>
  </si>
  <si>
    <t>8‐2-2</t>
  </si>
  <si>
    <t>10-0-0</t>
    <phoneticPr fontId="2"/>
  </si>
  <si>
    <t>介護保険事業運営経費</t>
    <rPh sb="0" eb="8">
      <t>カイゴホケンジギョウウンエイ</t>
    </rPh>
    <rPh sb="8" eb="10">
      <t>ケイヒ</t>
    </rPh>
    <phoneticPr fontId="2"/>
  </si>
  <si>
    <t>運営委員報酬</t>
    <rPh sb="0" eb="2">
      <t>ウンエイ</t>
    </rPh>
    <rPh sb="2" eb="4">
      <t>イイン</t>
    </rPh>
    <rPh sb="4" eb="6">
      <t>ホウシュウ</t>
    </rPh>
    <phoneticPr fontId="2"/>
  </si>
  <si>
    <t>19人</t>
    <rPh sb="2" eb="3">
      <t>ニン</t>
    </rPh>
    <phoneticPr fontId="2"/>
  </si>
  <si>
    <t>２０人</t>
    <rPh sb="2" eb="3">
      <t>ニン</t>
    </rPh>
    <phoneticPr fontId="2"/>
  </si>
  <si>
    <t>1‐2-1</t>
  </si>
  <si>
    <t>賦課徴収費</t>
    <rPh sb="0" eb="5">
      <t>フカチョウシュウヒ</t>
    </rPh>
    <phoneticPr fontId="2"/>
  </si>
  <si>
    <t>認定調査費</t>
    <rPh sb="0" eb="2">
      <t>ニンテイ</t>
    </rPh>
    <rPh sb="2" eb="5">
      <t>チョウサヒ</t>
    </rPh>
    <phoneticPr fontId="2"/>
  </si>
  <si>
    <t>認定調査委託料</t>
    <rPh sb="0" eb="7">
      <t>ニンテイチョウサイタクリョウ</t>
    </rPh>
    <phoneticPr fontId="2"/>
  </si>
  <si>
    <t>介護予防サービス計画給付</t>
    <rPh sb="0" eb="4">
      <t>カイゴヨボウ</t>
    </rPh>
    <rPh sb="8" eb="10">
      <t>ケイカク</t>
    </rPh>
    <rPh sb="10" eb="12">
      <t>キュウフ</t>
    </rPh>
    <phoneticPr fontId="2"/>
  </si>
  <si>
    <t>2‐4-1</t>
  </si>
  <si>
    <t>2‐4-2</t>
  </si>
  <si>
    <t>介護サービス費</t>
    <rPh sb="0" eb="2">
      <t>カイゴ</t>
    </rPh>
    <rPh sb="6" eb="7">
      <t>ヒ</t>
    </rPh>
    <phoneticPr fontId="2"/>
  </si>
  <si>
    <t>高額介護予防サービス</t>
    <rPh sb="0" eb="4">
      <t>コウガクカイゴ</t>
    </rPh>
    <rPh sb="4" eb="6">
      <t>ヨボウ</t>
    </rPh>
    <phoneticPr fontId="2"/>
  </si>
  <si>
    <t>介護サービス</t>
    <rPh sb="0" eb="2">
      <t>カイゴ</t>
    </rPh>
    <phoneticPr fontId="2"/>
  </si>
  <si>
    <t>2‐5-1</t>
  </si>
  <si>
    <t>2‐5-2</t>
  </si>
  <si>
    <t>予防サービス</t>
    <rPh sb="0" eb="2">
      <t>ヨボウ</t>
    </rPh>
    <phoneticPr fontId="2"/>
  </si>
  <si>
    <t>2‐6-1</t>
  </si>
  <si>
    <t>2‐6-2</t>
  </si>
  <si>
    <t>二次予防事業対象者把握</t>
    <rPh sb="0" eb="9">
      <t>ニジヨボウジギョウタイショウシャ</t>
    </rPh>
    <rPh sb="9" eb="11">
      <t>ハアク</t>
    </rPh>
    <phoneticPr fontId="2"/>
  </si>
  <si>
    <t>通所介護予防事業</t>
    <rPh sb="0" eb="8">
      <t>ツウショカイゴヨボウジギョウ</t>
    </rPh>
    <phoneticPr fontId="2"/>
  </si>
  <si>
    <t>生活機能評価</t>
    <rPh sb="0" eb="6">
      <t>セイカツキノウヒョウカ</t>
    </rPh>
    <phoneticPr fontId="2"/>
  </si>
  <si>
    <t>介護予防普及啓発事業</t>
    <rPh sb="0" eb="10">
      <t>カイゴヨボウフキュウケイハツジギョウ</t>
    </rPh>
    <phoneticPr fontId="2"/>
  </si>
  <si>
    <t>地域介護予防活動支援</t>
    <rPh sb="0" eb="10">
      <t>チイキカイゴヨボウカツドウシエン</t>
    </rPh>
    <phoneticPr fontId="2"/>
  </si>
  <si>
    <t>家族介護教室</t>
    <rPh sb="0" eb="6">
      <t>カゾクカイゴキョウシツ</t>
    </rPh>
    <phoneticPr fontId="2"/>
  </si>
  <si>
    <t>認知症高齢者見守り</t>
    <rPh sb="0" eb="8">
      <t>ニンチショウコウレイシャミマモ</t>
    </rPh>
    <phoneticPr fontId="2"/>
  </si>
  <si>
    <t>介護給付費準備基金</t>
    <rPh sb="0" eb="5">
      <t>カイゴキュウフヒ</t>
    </rPh>
    <rPh sb="5" eb="9">
      <t>ジュンビキキン</t>
    </rPh>
    <phoneticPr fontId="2"/>
  </si>
  <si>
    <t>国や都の補助金、負担金の返還</t>
    <rPh sb="0" eb="1">
      <t>クニ</t>
    </rPh>
    <rPh sb="2" eb="3">
      <t>ト</t>
    </rPh>
    <rPh sb="4" eb="7">
      <t>ホジョキン</t>
    </rPh>
    <rPh sb="8" eb="11">
      <t>フタンキン</t>
    </rPh>
    <rPh sb="12" eb="14">
      <t>ヘンカン</t>
    </rPh>
    <phoneticPr fontId="2"/>
  </si>
  <si>
    <t>後期高齢者医療保険料</t>
    <rPh sb="0" eb="7">
      <t>コウキコウレイシャイリョウ</t>
    </rPh>
    <rPh sb="7" eb="10">
      <t>ホケンリョウ</t>
    </rPh>
    <phoneticPr fontId="2"/>
  </si>
  <si>
    <t>健康診査費</t>
    <rPh sb="0" eb="2">
      <t>ケンコウ</t>
    </rPh>
    <rPh sb="2" eb="5">
      <t>シンサヒ</t>
    </rPh>
    <phoneticPr fontId="2"/>
  </si>
  <si>
    <t>延滞金加算金及び過料</t>
    <rPh sb="0" eb="2">
      <t>エンタイ</t>
    </rPh>
    <rPh sb="2" eb="3">
      <t>キン</t>
    </rPh>
    <rPh sb="3" eb="6">
      <t>カサンキン</t>
    </rPh>
    <rPh sb="6" eb="7">
      <t>オヨ</t>
    </rPh>
    <rPh sb="8" eb="10">
      <t>カリョウ</t>
    </rPh>
    <phoneticPr fontId="2"/>
  </si>
  <si>
    <t>償還金及び還付加算金</t>
    <rPh sb="0" eb="3">
      <t>ショウカンキン</t>
    </rPh>
    <rPh sb="3" eb="4">
      <t>オヨ</t>
    </rPh>
    <rPh sb="5" eb="10">
      <t>カンプカサンキン</t>
    </rPh>
    <phoneticPr fontId="2"/>
  </si>
  <si>
    <t>健康診断受託事業</t>
    <rPh sb="0" eb="4">
      <t>ケンコウシンダン</t>
    </rPh>
    <rPh sb="4" eb="8">
      <t>ジュタクジギョウ</t>
    </rPh>
    <phoneticPr fontId="2"/>
  </si>
  <si>
    <t>葬祭費受託事業</t>
    <rPh sb="0" eb="3">
      <t>ソウサイヒ</t>
    </rPh>
    <rPh sb="3" eb="7">
      <t>ジュタクジギョウ</t>
    </rPh>
    <phoneticPr fontId="2"/>
  </si>
  <si>
    <t>長寿・健康増進事業補助金</t>
    <rPh sb="0" eb="2">
      <t>チョウジュ</t>
    </rPh>
    <rPh sb="3" eb="12">
      <t>ケンコウゾウシンジギョウホジョキン</t>
    </rPh>
    <phoneticPr fontId="2"/>
  </si>
  <si>
    <t>後期高齢者医療事業運営経費</t>
    <rPh sb="0" eb="5">
      <t>コウキコウレイシャ</t>
    </rPh>
    <rPh sb="5" eb="13">
      <t>イリョウジギョウウンエイケイヒ</t>
    </rPh>
    <phoneticPr fontId="2"/>
  </si>
  <si>
    <t>後期高齢者医療賦課徴収経費</t>
    <rPh sb="0" eb="5">
      <t>コウキコウレイシャ</t>
    </rPh>
    <rPh sb="5" eb="7">
      <t>イリョウ</t>
    </rPh>
    <rPh sb="7" eb="9">
      <t>フカ</t>
    </rPh>
    <rPh sb="9" eb="11">
      <t>チョウシュウ</t>
    </rPh>
    <rPh sb="11" eb="13">
      <t>ケイヒ</t>
    </rPh>
    <phoneticPr fontId="2"/>
  </si>
  <si>
    <t>保険給付費</t>
    <rPh sb="0" eb="2">
      <t>ホケン</t>
    </rPh>
    <rPh sb="2" eb="4">
      <t>キュウフ</t>
    </rPh>
    <rPh sb="4" eb="5">
      <t>ヒ</t>
    </rPh>
    <phoneticPr fontId="2"/>
  </si>
  <si>
    <t>　上記過年度分</t>
    <rPh sb="1" eb="3">
      <t>ジョウキ</t>
    </rPh>
    <rPh sb="3" eb="7">
      <t>カネンドブン</t>
    </rPh>
    <phoneticPr fontId="2"/>
  </si>
  <si>
    <t>保険事業費</t>
    <rPh sb="0" eb="5">
      <t>ホケンジギョウヒ</t>
    </rPh>
    <phoneticPr fontId="2"/>
  </si>
  <si>
    <t>人間ドック・脳ドック利用補助</t>
    <rPh sb="0" eb="2">
      <t>ニンゲン</t>
    </rPh>
    <rPh sb="6" eb="7">
      <t>ノウ</t>
    </rPh>
    <rPh sb="10" eb="12">
      <t>リヨウ</t>
    </rPh>
    <rPh sb="12" eb="14">
      <t>ホジョ</t>
    </rPh>
    <phoneticPr fontId="2"/>
  </si>
  <si>
    <t>償還金及び還付加算金</t>
    <rPh sb="0" eb="3">
      <t>ショウカンキン</t>
    </rPh>
    <rPh sb="3" eb="4">
      <t>オヨ</t>
    </rPh>
    <rPh sb="5" eb="7">
      <t>カンプ</t>
    </rPh>
    <rPh sb="7" eb="10">
      <t>カサンキン</t>
    </rPh>
    <phoneticPr fontId="2"/>
  </si>
  <si>
    <t>繰出金</t>
    <rPh sb="0" eb="3">
      <t>クリダシキン</t>
    </rPh>
    <phoneticPr fontId="2"/>
  </si>
  <si>
    <t>一般会計繰出金</t>
    <rPh sb="0" eb="2">
      <t>イッパン</t>
    </rPh>
    <rPh sb="2" eb="4">
      <t>カイケイ</t>
    </rPh>
    <rPh sb="4" eb="6">
      <t>クリダ</t>
    </rPh>
    <rPh sb="6" eb="7">
      <t>キン</t>
    </rPh>
    <phoneticPr fontId="2"/>
  </si>
  <si>
    <t>1-3-0</t>
    <phoneticPr fontId="2"/>
  </si>
  <si>
    <t>1-4-0</t>
    <phoneticPr fontId="2"/>
  </si>
  <si>
    <t>1-5-0</t>
    <phoneticPr fontId="2"/>
  </si>
  <si>
    <t>地方揮発油譲与税</t>
    <rPh sb="0" eb="2">
      <t>チホウ</t>
    </rPh>
    <rPh sb="2" eb="5">
      <t>キハツユ</t>
    </rPh>
    <rPh sb="5" eb="7">
      <t>ジョウヨ</t>
    </rPh>
    <rPh sb="7" eb="8">
      <t>ゼイ</t>
    </rPh>
    <phoneticPr fontId="2"/>
  </si>
  <si>
    <t>自動車重量譲与税</t>
    <rPh sb="0" eb="3">
      <t>ジドウシャ</t>
    </rPh>
    <rPh sb="3" eb="5">
      <t>ジュウリョウ</t>
    </rPh>
    <rPh sb="5" eb="7">
      <t>ジョウヨ</t>
    </rPh>
    <rPh sb="7" eb="8">
      <t>ゼイ</t>
    </rPh>
    <phoneticPr fontId="2"/>
  </si>
  <si>
    <t>交通安全対策特別交付金</t>
    <rPh sb="0" eb="2">
      <t>コウツウ</t>
    </rPh>
    <rPh sb="2" eb="4">
      <t>アンゼン</t>
    </rPh>
    <rPh sb="4" eb="11">
      <t>タイサクトクベツコウフキン</t>
    </rPh>
    <phoneticPr fontId="2"/>
  </si>
  <si>
    <t>11-1-1</t>
    <phoneticPr fontId="2"/>
  </si>
  <si>
    <t>11-1-3</t>
  </si>
  <si>
    <t>不納557千、滞納2712千</t>
    <rPh sb="0" eb="2">
      <t>フノウ</t>
    </rPh>
    <rPh sb="5" eb="6">
      <t>セン</t>
    </rPh>
    <rPh sb="7" eb="9">
      <t>タイノウ</t>
    </rPh>
    <rPh sb="13" eb="14">
      <t>セン</t>
    </rPh>
    <phoneticPr fontId="2"/>
  </si>
  <si>
    <t>滞納191千</t>
    <rPh sb="0" eb="2">
      <t>タイノウ</t>
    </rPh>
    <rPh sb="5" eb="6">
      <t>セン</t>
    </rPh>
    <phoneticPr fontId="2"/>
  </si>
  <si>
    <t>不納171千、滞納2503千</t>
    <rPh sb="0" eb="2">
      <t>フノウ</t>
    </rPh>
    <rPh sb="5" eb="6">
      <t>セン</t>
    </rPh>
    <rPh sb="7" eb="9">
      <t>タイノウ</t>
    </rPh>
    <rPh sb="13" eb="14">
      <t>セン</t>
    </rPh>
    <phoneticPr fontId="2"/>
  </si>
  <si>
    <t>不納1318千、滞納285千</t>
    <rPh sb="0" eb="2">
      <t>フノウ</t>
    </rPh>
    <rPh sb="6" eb="7">
      <t>セン</t>
    </rPh>
    <rPh sb="8" eb="10">
      <t>タイノウ</t>
    </rPh>
    <rPh sb="13" eb="14">
      <t>セン</t>
    </rPh>
    <phoneticPr fontId="2"/>
  </si>
  <si>
    <t>住宅使用料</t>
    <rPh sb="0" eb="2">
      <t>ジュウタク</t>
    </rPh>
    <rPh sb="2" eb="5">
      <t>シヨウリョウ</t>
    </rPh>
    <phoneticPr fontId="2"/>
  </si>
  <si>
    <t>公共物使用料</t>
    <rPh sb="0" eb="3">
      <t>コウキョウブツ</t>
    </rPh>
    <rPh sb="3" eb="6">
      <t>シヨウリョウ</t>
    </rPh>
    <phoneticPr fontId="2"/>
  </si>
  <si>
    <t>13-0-0</t>
    <phoneticPr fontId="2"/>
  </si>
  <si>
    <t>19-3-0</t>
    <phoneticPr fontId="2"/>
  </si>
  <si>
    <t>17-2‐1</t>
  </si>
  <si>
    <t>19-1-1</t>
  </si>
  <si>
    <t>19-1-2</t>
  </si>
  <si>
    <t>19-1-3</t>
  </si>
  <si>
    <t>東京十一市競輪事業組合益金</t>
    <rPh sb="0" eb="2">
      <t>トウキョウ</t>
    </rPh>
    <rPh sb="2" eb="4">
      <t>ジュウイチ</t>
    </rPh>
    <rPh sb="4" eb="5">
      <t>シ</t>
    </rPh>
    <rPh sb="5" eb="11">
      <t>ケイリンジギョウクミアイ</t>
    </rPh>
    <rPh sb="11" eb="13">
      <t>エキキン</t>
    </rPh>
    <phoneticPr fontId="2"/>
  </si>
  <si>
    <t>過年度収入</t>
    <rPh sb="0" eb="3">
      <t>カネンド</t>
    </rPh>
    <rPh sb="3" eb="5">
      <t>シュウニュウ</t>
    </rPh>
    <phoneticPr fontId="2"/>
  </si>
  <si>
    <t>保育所運営費国庫負担金追加</t>
    <rPh sb="0" eb="6">
      <t>ホイクジョウンエイヒ</t>
    </rPh>
    <rPh sb="6" eb="13">
      <t>コッコフタンキンツイカ</t>
    </rPh>
    <phoneticPr fontId="2"/>
  </si>
  <si>
    <t>保育所運営費都支出金追加</t>
    <rPh sb="0" eb="6">
      <t>ホイクジョウンエイヒ</t>
    </rPh>
    <rPh sb="6" eb="7">
      <t>ミヤコ</t>
    </rPh>
    <rPh sb="7" eb="10">
      <t>シシュツキン</t>
    </rPh>
    <rPh sb="10" eb="12">
      <t>ツイカ</t>
    </rPh>
    <phoneticPr fontId="2"/>
  </si>
  <si>
    <t>乳幼児高額療養費受入金</t>
    <rPh sb="0" eb="5">
      <t>ニュウヨウジコウガク</t>
    </rPh>
    <rPh sb="5" eb="8">
      <t>リョウヨウヒ</t>
    </rPh>
    <rPh sb="8" eb="11">
      <t>ウケイレキン</t>
    </rPh>
    <phoneticPr fontId="2"/>
  </si>
  <si>
    <t>義務教育就学児高額療養費受入金</t>
    <rPh sb="0" eb="7">
      <t>ギムキョウイクシュウガクジ</t>
    </rPh>
    <rPh sb="7" eb="12">
      <t>コウガクリョウヨウヒ</t>
    </rPh>
    <rPh sb="12" eb="15">
      <t>ウケイレキン</t>
    </rPh>
    <phoneticPr fontId="2"/>
  </si>
  <si>
    <t>義務教育就学時医療費過誤払受入金</t>
    <rPh sb="0" eb="4">
      <t>ギムキョウイク</t>
    </rPh>
    <rPh sb="4" eb="7">
      <t>シュウガクジ</t>
    </rPh>
    <rPh sb="7" eb="10">
      <t>イリョウヒ</t>
    </rPh>
    <rPh sb="10" eb="12">
      <t>カゴ</t>
    </rPh>
    <rPh sb="12" eb="13">
      <t>バラ</t>
    </rPh>
    <rPh sb="13" eb="16">
      <t>ウケイレキン</t>
    </rPh>
    <phoneticPr fontId="2"/>
  </si>
  <si>
    <t>19-5‐9</t>
  </si>
  <si>
    <t>滞納処分費</t>
    <rPh sb="0" eb="5">
      <t>タイノウショブンヒ</t>
    </rPh>
    <phoneticPr fontId="2"/>
  </si>
  <si>
    <t>ごみ・リサイクルカレンダー印刷製本に関する</t>
    <rPh sb="13" eb="17">
      <t>インサツセイホン</t>
    </rPh>
    <rPh sb="18" eb="19">
      <t>カン</t>
    </rPh>
    <phoneticPr fontId="2"/>
  </si>
  <si>
    <t>生ゴミ循環型まちづくり推進事業委託に係る</t>
    <rPh sb="0" eb="1">
      <t>ナマ</t>
    </rPh>
    <rPh sb="3" eb="6">
      <t>ジュンカンガタ</t>
    </rPh>
    <rPh sb="11" eb="17">
      <t>スイシンジギョウイタク</t>
    </rPh>
    <rPh sb="18" eb="19">
      <t>カカ</t>
    </rPh>
    <phoneticPr fontId="2"/>
  </si>
  <si>
    <t>一般大気汚染局電気料</t>
    <rPh sb="0" eb="2">
      <t>イッパン</t>
    </rPh>
    <rPh sb="2" eb="4">
      <t>タイキ</t>
    </rPh>
    <rPh sb="4" eb="6">
      <t>オセン</t>
    </rPh>
    <rPh sb="6" eb="7">
      <t>キョク</t>
    </rPh>
    <rPh sb="7" eb="10">
      <t>デンキリョウ</t>
    </rPh>
    <phoneticPr fontId="2"/>
  </si>
  <si>
    <t>建物保険解約</t>
    <rPh sb="0" eb="2">
      <t>タテモノ</t>
    </rPh>
    <rPh sb="2" eb="4">
      <t>ホケン</t>
    </rPh>
    <rPh sb="4" eb="6">
      <t>カイヤク</t>
    </rPh>
    <phoneticPr fontId="2"/>
  </si>
  <si>
    <t>第二庁舎ATM電気料</t>
    <rPh sb="0" eb="4">
      <t>ダイニチョウシャ</t>
    </rPh>
    <rPh sb="7" eb="10">
      <t>デンキリョウ</t>
    </rPh>
    <phoneticPr fontId="2"/>
  </si>
  <si>
    <t>三多摩は一つなり交流事業</t>
    <rPh sb="0" eb="1">
      <t>サン</t>
    </rPh>
    <rPh sb="1" eb="3">
      <t>タマ</t>
    </rPh>
    <rPh sb="4" eb="5">
      <t>ヒト</t>
    </rPh>
    <rPh sb="8" eb="10">
      <t>コウリュウ</t>
    </rPh>
    <rPh sb="10" eb="12">
      <t>ジギョウ</t>
    </rPh>
    <phoneticPr fontId="2"/>
  </si>
  <si>
    <t>中間処理用地使用料</t>
    <rPh sb="0" eb="2">
      <t>チュウカン</t>
    </rPh>
    <rPh sb="2" eb="4">
      <t>ショリ</t>
    </rPh>
    <rPh sb="4" eb="6">
      <t>ヨウチ</t>
    </rPh>
    <rPh sb="6" eb="9">
      <t>シヨウリョウ</t>
    </rPh>
    <phoneticPr fontId="2"/>
  </si>
  <si>
    <t>さくらなみ学童（57,600千）・たけとんぼ学童（42,100千）建替</t>
    <rPh sb="5" eb="7">
      <t>ガクドウ</t>
    </rPh>
    <rPh sb="14" eb="15">
      <t>セン</t>
    </rPh>
    <rPh sb="22" eb="24">
      <t>ガクドウ</t>
    </rPh>
    <rPh sb="31" eb="32">
      <t>セン</t>
    </rPh>
    <rPh sb="33" eb="35">
      <t>タテカエ</t>
    </rPh>
    <phoneticPr fontId="2"/>
  </si>
  <si>
    <t>社会福祉施設整備費</t>
    <rPh sb="0" eb="6">
      <t>シャカイフクシシセツ</t>
    </rPh>
    <rPh sb="6" eb="9">
      <t>セイビヒ</t>
    </rPh>
    <phoneticPr fontId="2"/>
  </si>
  <si>
    <t>都市計画債</t>
    <rPh sb="0" eb="5">
      <t>トシケイカクサイ</t>
    </rPh>
    <phoneticPr fontId="2"/>
  </si>
  <si>
    <t>JR中央線立体交差（292,100千）、東口北口区画整理（165,000千）、東小金井区画整理減歩緩和分土地取得（284,000千）、都市計画道路３・４・１２号線整備（133,100千）、滄浪泉園隣接地取得（88,700千）</t>
    <rPh sb="2" eb="9">
      <t>チュウオウセンリッタイコウサ</t>
    </rPh>
    <rPh sb="17" eb="18">
      <t>セン</t>
    </rPh>
    <rPh sb="20" eb="22">
      <t>ヒガシグチ</t>
    </rPh>
    <rPh sb="22" eb="24">
      <t>キタグチ</t>
    </rPh>
    <rPh sb="24" eb="26">
      <t>クカク</t>
    </rPh>
    <rPh sb="26" eb="28">
      <t>セイリ</t>
    </rPh>
    <rPh sb="36" eb="37">
      <t>セン</t>
    </rPh>
    <rPh sb="39" eb="43">
      <t>ヒガシコガネイ</t>
    </rPh>
    <rPh sb="43" eb="47">
      <t>クカクセイリ</t>
    </rPh>
    <rPh sb="47" eb="49">
      <t>ゲンブ</t>
    </rPh>
    <rPh sb="49" eb="52">
      <t>カンワブン</t>
    </rPh>
    <rPh sb="52" eb="56">
      <t>トチシュトク</t>
    </rPh>
    <rPh sb="64" eb="65">
      <t>セン</t>
    </rPh>
    <rPh sb="67" eb="69">
      <t>トシ</t>
    </rPh>
    <rPh sb="69" eb="71">
      <t>ケイカク</t>
    </rPh>
    <rPh sb="71" eb="73">
      <t>ドウロ</t>
    </rPh>
    <rPh sb="94" eb="98">
      <t>ソウロウセンエン</t>
    </rPh>
    <rPh sb="98" eb="101">
      <t>リンセツチ</t>
    </rPh>
    <rPh sb="101" eb="103">
      <t>シュトク</t>
    </rPh>
    <rPh sb="110" eb="111">
      <t>セン</t>
    </rPh>
    <phoneticPr fontId="2"/>
  </si>
  <si>
    <t>社会教育債</t>
    <rPh sb="0" eb="5">
      <t>シャカイキョウイクサイ</t>
    </rPh>
    <phoneticPr fontId="2"/>
  </si>
  <si>
    <t>貫井南センターEC設置事業</t>
    <rPh sb="0" eb="3">
      <t>ヌクイミナミ</t>
    </rPh>
    <rPh sb="9" eb="11">
      <t>セッチ</t>
    </rPh>
    <rPh sb="11" eb="13">
      <t>ジギョウ</t>
    </rPh>
    <phoneticPr fontId="2"/>
  </si>
  <si>
    <t>20-1‐4</t>
  </si>
  <si>
    <t>20-1‐5</t>
  </si>
  <si>
    <t>文化センター等事業債</t>
    <rPh sb="0" eb="2">
      <t>ブンカ</t>
    </rPh>
    <rPh sb="6" eb="7">
      <t>トウ</t>
    </rPh>
    <rPh sb="7" eb="10">
      <t>ジギョウサイ</t>
    </rPh>
    <phoneticPr fontId="2"/>
  </si>
  <si>
    <t>収入率98.7％想定</t>
    <rPh sb="0" eb="3">
      <t>シュウニュウリツ</t>
    </rPh>
    <rPh sb="8" eb="10">
      <t>ソウテイ</t>
    </rPh>
    <phoneticPr fontId="2"/>
  </si>
  <si>
    <t>収入率96.1％想定</t>
    <rPh sb="0" eb="3">
      <t>シュウニュウリツ</t>
    </rPh>
    <rPh sb="8" eb="10">
      <t>ソウテイ</t>
    </rPh>
    <phoneticPr fontId="2"/>
  </si>
  <si>
    <t>収入率98.6％想定</t>
    <rPh sb="0" eb="3">
      <t>シュウニュウリツ</t>
    </rPh>
    <rPh sb="8" eb="10">
      <t>ソウテイ</t>
    </rPh>
    <phoneticPr fontId="2"/>
  </si>
  <si>
    <t>優良住宅等認定申請手数料</t>
    <rPh sb="0" eb="5">
      <t>ユウリョウジュウタクトウ</t>
    </rPh>
    <rPh sb="5" eb="12">
      <t>ニンテイシンセイテスウリョウ</t>
    </rPh>
    <phoneticPr fontId="2"/>
  </si>
  <si>
    <t>社会資本整備総合交付金</t>
    <rPh sb="0" eb="2">
      <t>シャカイ</t>
    </rPh>
    <rPh sb="2" eb="4">
      <t>シホン</t>
    </rPh>
    <rPh sb="4" eb="6">
      <t>セイビ</t>
    </rPh>
    <rPh sb="6" eb="8">
      <t>ソウゴウ</t>
    </rPh>
    <rPh sb="8" eb="11">
      <t>コウフキン</t>
    </rPh>
    <phoneticPr fontId="2"/>
  </si>
  <si>
    <t>幼稚園就園推奨費</t>
    <rPh sb="0" eb="3">
      <t>ヨウチエン</t>
    </rPh>
    <rPh sb="3" eb="4">
      <t>シュウ</t>
    </rPh>
    <rPh sb="4" eb="5">
      <t>エン</t>
    </rPh>
    <rPh sb="5" eb="7">
      <t>スイショウ</t>
    </rPh>
    <rPh sb="7" eb="8">
      <t>ヒ</t>
    </rPh>
    <phoneticPr fontId="2"/>
  </si>
  <si>
    <t>13-3-0</t>
    <phoneticPr fontId="2"/>
  </si>
  <si>
    <t>14-0-0</t>
    <phoneticPr fontId="2"/>
  </si>
  <si>
    <t>14-1-0</t>
    <phoneticPr fontId="2"/>
  </si>
  <si>
    <t>感染症予防費負担金</t>
    <rPh sb="0" eb="6">
      <t>カンセンショウヨボウヒ</t>
    </rPh>
    <rPh sb="6" eb="9">
      <t>フタンキン</t>
    </rPh>
    <phoneticPr fontId="2"/>
  </si>
  <si>
    <t>教育費負担金</t>
    <rPh sb="0" eb="3">
      <t>キョウイクヒ</t>
    </rPh>
    <rPh sb="3" eb="6">
      <t>フタンキン</t>
    </rPh>
    <phoneticPr fontId="2"/>
  </si>
  <si>
    <t>14-2-0</t>
    <phoneticPr fontId="2"/>
  </si>
  <si>
    <t>地域生活支援事業費等</t>
    <rPh sb="0" eb="2">
      <t>チイキ</t>
    </rPh>
    <rPh sb="2" eb="4">
      <t>セイカツ</t>
    </rPh>
    <rPh sb="4" eb="6">
      <t>シエン</t>
    </rPh>
    <rPh sb="6" eb="9">
      <t>ジギョウヒ</t>
    </rPh>
    <rPh sb="9" eb="10">
      <t>ナド</t>
    </rPh>
    <phoneticPr fontId="2"/>
  </si>
  <si>
    <t>難病患者等ホームヘルプサービス事業</t>
    <rPh sb="0" eb="4">
      <t>ナンビョウカンジャ</t>
    </rPh>
    <rPh sb="4" eb="5">
      <t>トウ</t>
    </rPh>
    <rPh sb="15" eb="17">
      <t>ジギョウ</t>
    </rPh>
    <phoneticPr fontId="2"/>
  </si>
  <si>
    <t>難病患者等日常生活用具給付事業</t>
    <rPh sb="0" eb="4">
      <t>ナンビョウカンジャ</t>
    </rPh>
    <rPh sb="4" eb="5">
      <t>トウ</t>
    </rPh>
    <rPh sb="5" eb="7">
      <t>ニチジョウ</t>
    </rPh>
    <rPh sb="7" eb="9">
      <t>セイカツ</t>
    </rPh>
    <rPh sb="9" eb="11">
      <t>ヨウグ</t>
    </rPh>
    <rPh sb="11" eb="13">
      <t>キュウフ</t>
    </rPh>
    <rPh sb="13" eb="15">
      <t>ジギョウ</t>
    </rPh>
    <phoneticPr fontId="2"/>
  </si>
  <si>
    <t>学童クラブ運営補助</t>
    <rPh sb="0" eb="2">
      <t>ガクドウ</t>
    </rPh>
    <rPh sb="5" eb="7">
      <t>ウンエイ</t>
    </rPh>
    <rPh sb="7" eb="9">
      <t>ホジョ</t>
    </rPh>
    <phoneticPr fontId="2"/>
  </si>
  <si>
    <t>子育て推進交付金</t>
    <rPh sb="0" eb="2">
      <t>コソダ</t>
    </rPh>
    <rPh sb="3" eb="5">
      <t>スイシン</t>
    </rPh>
    <rPh sb="5" eb="8">
      <t>コウフキン</t>
    </rPh>
    <phoneticPr fontId="2"/>
  </si>
  <si>
    <t>地域青少年健全育成支援事業</t>
    <rPh sb="0" eb="2">
      <t>チイキ</t>
    </rPh>
    <rPh sb="2" eb="5">
      <t>セイショウネン</t>
    </rPh>
    <rPh sb="5" eb="7">
      <t>ケンゼン</t>
    </rPh>
    <rPh sb="7" eb="9">
      <t>イクセイ</t>
    </rPh>
    <rPh sb="9" eb="11">
      <t>シエン</t>
    </rPh>
    <rPh sb="11" eb="13">
      <t>ジギョウ</t>
    </rPh>
    <phoneticPr fontId="2"/>
  </si>
  <si>
    <t>インキュベーション施設整備拡充支援</t>
    <rPh sb="9" eb="11">
      <t>シセツ</t>
    </rPh>
    <rPh sb="11" eb="15">
      <t>セイビカクジュウ</t>
    </rPh>
    <rPh sb="15" eb="17">
      <t>シエン</t>
    </rPh>
    <phoneticPr fontId="2"/>
  </si>
  <si>
    <t>市道１号線道路補修</t>
    <rPh sb="0" eb="2">
      <t>シドウ</t>
    </rPh>
    <rPh sb="3" eb="5">
      <t>ゴウセン</t>
    </rPh>
    <rPh sb="5" eb="9">
      <t>ドウロホシュウ</t>
    </rPh>
    <phoneticPr fontId="2"/>
  </si>
  <si>
    <t>市街地再開発事業</t>
    <rPh sb="0" eb="3">
      <t>シガイチ</t>
    </rPh>
    <rPh sb="3" eb="6">
      <t>サイカイハツ</t>
    </rPh>
    <rPh sb="6" eb="8">
      <t>ジギョウ</t>
    </rPh>
    <phoneticPr fontId="2"/>
  </si>
  <si>
    <t>緊急輸送道路沿道建築物耐震化促進事業</t>
    <rPh sb="0" eb="16">
      <t>キンキュウユソウドウロエンドウケンチクブツタイシンカソクシン</t>
    </rPh>
    <rPh sb="16" eb="18">
      <t>ジギョウ</t>
    </rPh>
    <phoneticPr fontId="2"/>
  </si>
  <si>
    <t>私立幼稚園就園奨励特別補助金</t>
    <rPh sb="0" eb="5">
      <t>シリツヨウチエン</t>
    </rPh>
    <rPh sb="5" eb="6">
      <t>シュウ</t>
    </rPh>
    <rPh sb="6" eb="7">
      <t>エン</t>
    </rPh>
    <rPh sb="7" eb="9">
      <t>ショウレイ</t>
    </rPh>
    <rPh sb="9" eb="11">
      <t>トクベツ</t>
    </rPh>
    <rPh sb="11" eb="14">
      <t>ホジョキン</t>
    </rPh>
    <phoneticPr fontId="2"/>
  </si>
  <si>
    <t>14-3-0</t>
    <phoneticPr fontId="2"/>
  </si>
  <si>
    <t>住宅土地統計調査単位区設定</t>
    <rPh sb="0" eb="2">
      <t>ジュウタク</t>
    </rPh>
    <rPh sb="2" eb="4">
      <t>トチ</t>
    </rPh>
    <rPh sb="4" eb="6">
      <t>トウケイ</t>
    </rPh>
    <rPh sb="6" eb="8">
      <t>チョウサ</t>
    </rPh>
    <rPh sb="8" eb="10">
      <t>タンイ</t>
    </rPh>
    <rPh sb="10" eb="11">
      <t>ク</t>
    </rPh>
    <rPh sb="11" eb="13">
      <t>セッテイ</t>
    </rPh>
    <phoneticPr fontId="2"/>
  </si>
  <si>
    <t>就業構造基本調査</t>
    <rPh sb="0" eb="8">
      <t>シュウギョウコウゾウキホンチョウサ</t>
    </rPh>
    <phoneticPr fontId="2"/>
  </si>
  <si>
    <t>工業統計調査</t>
    <rPh sb="0" eb="6">
      <t>コウギョウトウケイチョウサ</t>
    </rPh>
    <phoneticPr fontId="2"/>
  </si>
  <si>
    <t>精神保健福祉一般相談都委託</t>
    <rPh sb="0" eb="2">
      <t>セイシン</t>
    </rPh>
    <rPh sb="2" eb="4">
      <t>ホケン</t>
    </rPh>
    <rPh sb="4" eb="6">
      <t>フクシ</t>
    </rPh>
    <rPh sb="6" eb="8">
      <t>イッパン</t>
    </rPh>
    <rPh sb="8" eb="10">
      <t>ソウダン</t>
    </rPh>
    <rPh sb="10" eb="11">
      <t>ト</t>
    </rPh>
    <rPh sb="11" eb="13">
      <t>イタク</t>
    </rPh>
    <phoneticPr fontId="2"/>
  </si>
  <si>
    <t>東京十一市競輪事業組合益金/東京六市協定事業組合益金</t>
    <rPh sb="0" eb="2">
      <t>トウキョウ</t>
    </rPh>
    <rPh sb="2" eb="4">
      <t>ジュウイチ</t>
    </rPh>
    <rPh sb="4" eb="5">
      <t>シ</t>
    </rPh>
    <rPh sb="5" eb="11">
      <t>ケイリンジギョウクミアイ</t>
    </rPh>
    <rPh sb="11" eb="13">
      <t>エキキン</t>
    </rPh>
    <rPh sb="14" eb="16">
      <t>トウキョウ</t>
    </rPh>
    <rPh sb="16" eb="18">
      <t>ロクシ</t>
    </rPh>
    <rPh sb="18" eb="20">
      <t>キョウテイ</t>
    </rPh>
    <rPh sb="20" eb="24">
      <t>ジギョウクミアイ</t>
    </rPh>
    <rPh sb="24" eb="26">
      <t>エキキン</t>
    </rPh>
    <phoneticPr fontId="2"/>
  </si>
  <si>
    <t>19-5‐4</t>
  </si>
  <si>
    <t>小切手未払資金組入れ</t>
    <rPh sb="0" eb="3">
      <t>コギッテ</t>
    </rPh>
    <rPh sb="3" eb="5">
      <t>ミハライ</t>
    </rPh>
    <rPh sb="5" eb="7">
      <t>シキン</t>
    </rPh>
    <rPh sb="7" eb="9">
      <t>クミイ</t>
    </rPh>
    <phoneticPr fontId="2"/>
  </si>
  <si>
    <t>19-5‐5</t>
  </si>
  <si>
    <t>学校災害応急貸付金元金収入</t>
    <rPh sb="0" eb="9">
      <t>ガッコウサイガイオウキュウカシツケキン</t>
    </rPh>
    <rPh sb="9" eb="13">
      <t>モトキンシュウニュウ</t>
    </rPh>
    <phoneticPr fontId="2"/>
  </si>
  <si>
    <t>19-5‐10</t>
  </si>
  <si>
    <t>農業統計事務手数料</t>
    <rPh sb="0" eb="2">
      <t>ノウギョウ</t>
    </rPh>
    <rPh sb="2" eb="4">
      <t>トウケイ</t>
    </rPh>
    <rPh sb="4" eb="6">
      <t>ジム</t>
    </rPh>
    <rPh sb="6" eb="9">
      <t>テスウリョウ</t>
    </rPh>
    <phoneticPr fontId="2"/>
  </si>
  <si>
    <t>JR中央線立体交差(305,700)、東小金井北口区画整理(110,000)、東小金井減歩緩和(282,000)都市計画道路３・４・１2(14,200)、小長久保公園(157,200)、東小金井駅自転車駐輪場(106,700)</t>
    <rPh sb="2" eb="9">
      <t>チュウオウセンリッタイコウサ</t>
    </rPh>
    <rPh sb="19" eb="23">
      <t>ヒガシコガネイ</t>
    </rPh>
    <rPh sb="23" eb="25">
      <t>キタグチ</t>
    </rPh>
    <rPh sb="25" eb="27">
      <t>クカク</t>
    </rPh>
    <rPh sb="27" eb="29">
      <t>セイリ</t>
    </rPh>
    <rPh sb="39" eb="43">
      <t>ヒガシコガネイ</t>
    </rPh>
    <rPh sb="43" eb="47">
      <t>ゲンブカンワ</t>
    </rPh>
    <rPh sb="56" eb="58">
      <t>トシ</t>
    </rPh>
    <rPh sb="58" eb="60">
      <t>ケイカク</t>
    </rPh>
    <rPh sb="60" eb="62">
      <t>ドウロ</t>
    </rPh>
    <rPh sb="77" eb="78">
      <t>ショウ</t>
    </rPh>
    <rPh sb="78" eb="81">
      <t>ナガクボ</t>
    </rPh>
    <rPh sb="81" eb="83">
      <t>コウエン</t>
    </rPh>
    <rPh sb="93" eb="98">
      <t>ヒガシコガネイエキ</t>
    </rPh>
    <rPh sb="98" eb="101">
      <t>ジテンシャ</t>
    </rPh>
    <rPh sb="101" eb="104">
      <t>チュウリンジョウ</t>
    </rPh>
    <phoneticPr fontId="2"/>
  </si>
  <si>
    <t>東京都心身障害者扶養年金・扶養共済</t>
    <rPh sb="0" eb="2">
      <t>トウキョウ</t>
    </rPh>
    <rPh sb="2" eb="3">
      <t>ト</t>
    </rPh>
    <rPh sb="3" eb="5">
      <t>シンシン</t>
    </rPh>
    <rPh sb="5" eb="8">
      <t>ショウガイシャ</t>
    </rPh>
    <rPh sb="8" eb="10">
      <t>フヨウ</t>
    </rPh>
    <rPh sb="10" eb="12">
      <t>ネンキン</t>
    </rPh>
    <rPh sb="13" eb="17">
      <t>フヨウキョウサイ</t>
    </rPh>
    <phoneticPr fontId="2"/>
  </si>
  <si>
    <t>難病患者等ホームヘルパー派遣</t>
    <rPh sb="0" eb="5">
      <t>ナンビョウカンジャトウ</t>
    </rPh>
    <rPh sb="12" eb="14">
      <t>ハケン</t>
    </rPh>
    <phoneticPr fontId="2"/>
  </si>
  <si>
    <t>心身障害者医療受給者証更新事務</t>
    <rPh sb="0" eb="5">
      <t>シンシンショウガイシャ</t>
    </rPh>
    <rPh sb="5" eb="15">
      <t>イリョウジュキュウシャショウコウシンジム</t>
    </rPh>
    <phoneticPr fontId="2"/>
  </si>
  <si>
    <t>難病患者日常生活用具給付事業</t>
    <rPh sb="0" eb="4">
      <t>ナンビョウカンジャ</t>
    </rPh>
    <rPh sb="4" eb="14">
      <t>ニチジョウセイカツヨウグキュウフジギョウ</t>
    </rPh>
    <phoneticPr fontId="2"/>
  </si>
  <si>
    <t>身体障害者補装具給付</t>
    <rPh sb="0" eb="5">
      <t>シンタイショウガイシャ</t>
    </rPh>
    <rPh sb="5" eb="6">
      <t>ホ</t>
    </rPh>
    <rPh sb="6" eb="8">
      <t>ソウグ</t>
    </rPh>
    <rPh sb="8" eb="10">
      <t>キュウフ</t>
    </rPh>
    <phoneticPr fontId="2"/>
  </si>
  <si>
    <t>心身障害者寝具乾燥事業</t>
    <rPh sb="0" eb="5">
      <t>シンシンショウガイシャ</t>
    </rPh>
    <rPh sb="5" eb="7">
      <t>シング</t>
    </rPh>
    <rPh sb="7" eb="9">
      <t>カンソウ</t>
    </rPh>
    <rPh sb="9" eb="11">
      <t>ジギョウ</t>
    </rPh>
    <phoneticPr fontId="2"/>
  </si>
  <si>
    <t>介護給付経費</t>
    <rPh sb="0" eb="2">
      <t>カイゴ</t>
    </rPh>
    <rPh sb="2" eb="4">
      <t>キュウフ</t>
    </rPh>
    <rPh sb="4" eb="6">
      <t>ケイヒ</t>
    </rPh>
    <phoneticPr fontId="2"/>
  </si>
  <si>
    <t>訓練等給付経費</t>
    <rPh sb="0" eb="2">
      <t>クンレン</t>
    </rPh>
    <rPh sb="2" eb="3">
      <t>トウ</t>
    </rPh>
    <rPh sb="3" eb="5">
      <t>キュウフ</t>
    </rPh>
    <rPh sb="5" eb="7">
      <t>ケイヒ</t>
    </rPh>
    <phoneticPr fontId="2"/>
  </si>
  <si>
    <t>入所援護費　養護老人ホーム</t>
    <rPh sb="0" eb="5">
      <t>ニュウショエンゴヒ</t>
    </rPh>
    <rPh sb="6" eb="10">
      <t>ヨウゴロウジン</t>
    </rPh>
    <phoneticPr fontId="2"/>
  </si>
  <si>
    <t>つきみの園建設借入金償還金等補助</t>
    <rPh sb="4" eb="5">
      <t>エン</t>
    </rPh>
    <rPh sb="5" eb="7">
      <t>ケンセツ</t>
    </rPh>
    <rPh sb="7" eb="10">
      <t>カリイレキン</t>
    </rPh>
    <rPh sb="10" eb="16">
      <t>ショウカンキントウホジョ</t>
    </rPh>
    <phoneticPr fontId="2"/>
  </si>
  <si>
    <t>清雅苑建設補助金</t>
    <rPh sb="0" eb="1">
      <t>キヨシ</t>
    </rPh>
    <rPh sb="1" eb="2">
      <t>ミヤビ</t>
    </rPh>
    <rPh sb="2" eb="3">
      <t>エン</t>
    </rPh>
    <rPh sb="3" eb="8">
      <t>ケンセツホジョキン</t>
    </rPh>
    <phoneticPr fontId="2"/>
  </si>
  <si>
    <t>麦久保園建設補助金</t>
    <rPh sb="0" eb="4">
      <t>ムギクボエン</t>
    </rPh>
    <rPh sb="4" eb="6">
      <t>ケンセツ</t>
    </rPh>
    <rPh sb="6" eb="9">
      <t>ホジョキン</t>
    </rPh>
    <phoneticPr fontId="2"/>
  </si>
  <si>
    <t>高齢者権利擁護事業</t>
    <rPh sb="0" eb="3">
      <t>コウレイシャ</t>
    </rPh>
    <rPh sb="3" eb="5">
      <t>ケンリ</t>
    </rPh>
    <rPh sb="5" eb="7">
      <t>ヨウゴ</t>
    </rPh>
    <rPh sb="7" eb="9">
      <t>ジギョウ</t>
    </rPh>
    <phoneticPr fontId="2"/>
  </si>
  <si>
    <t>訪問看護師謝礼</t>
    <rPh sb="0" eb="5">
      <t>ホウモンカンゴシ</t>
    </rPh>
    <rPh sb="5" eb="7">
      <t>シャレイ</t>
    </rPh>
    <phoneticPr fontId="2"/>
  </si>
  <si>
    <t>記念品</t>
    <rPh sb="0" eb="3">
      <t>キネンヒン</t>
    </rPh>
    <phoneticPr fontId="2"/>
  </si>
  <si>
    <t>ほとんど本町高齢者在宅サービスセンター指定管理委託料</t>
    <rPh sb="4" eb="6">
      <t>ホンチョウ</t>
    </rPh>
    <rPh sb="6" eb="9">
      <t>コウレイシャ</t>
    </rPh>
    <rPh sb="9" eb="11">
      <t>ザイタク</t>
    </rPh>
    <rPh sb="19" eb="23">
      <t>シテイカンリ</t>
    </rPh>
    <rPh sb="23" eb="26">
      <t>イタクリョウ</t>
    </rPh>
    <phoneticPr fontId="2"/>
  </si>
  <si>
    <t>高齢者見守り支援事業</t>
    <rPh sb="0" eb="5">
      <t>コウレイシャミマモ</t>
    </rPh>
    <rPh sb="6" eb="8">
      <t>シエン</t>
    </rPh>
    <rPh sb="8" eb="10">
      <t>ジギョウ</t>
    </rPh>
    <phoneticPr fontId="2"/>
  </si>
  <si>
    <t>訪問介護継続利用者負担助成</t>
    <rPh sb="0" eb="13">
      <t>ホウモンカイゴケイゾクリヨウシャフタンジョセイ</t>
    </rPh>
    <phoneticPr fontId="2"/>
  </si>
  <si>
    <t>生計困難者介護保険サービス利用者負担額軽減経費</t>
    <rPh sb="0" eb="5">
      <t>セイケイコンナンシャ</t>
    </rPh>
    <rPh sb="5" eb="9">
      <t>カイゴホケン</t>
    </rPh>
    <rPh sb="13" eb="16">
      <t>リヨウシャ</t>
    </rPh>
    <rPh sb="16" eb="19">
      <t>フタンガク</t>
    </rPh>
    <rPh sb="19" eb="21">
      <t>ケイゲン</t>
    </rPh>
    <rPh sb="21" eb="23">
      <t>ケイヒ</t>
    </rPh>
    <phoneticPr fontId="2"/>
  </si>
  <si>
    <t>介護サービス事業者振興事業</t>
    <rPh sb="0" eb="2">
      <t>カイゴ</t>
    </rPh>
    <rPh sb="6" eb="8">
      <t>ジギョウ</t>
    </rPh>
    <rPh sb="8" eb="9">
      <t>シャ</t>
    </rPh>
    <rPh sb="9" eb="11">
      <t>シンコウ</t>
    </rPh>
    <rPh sb="11" eb="13">
      <t>ジギョウ</t>
    </rPh>
    <phoneticPr fontId="2"/>
  </si>
  <si>
    <t>介護保険利用者負担助成</t>
    <rPh sb="0" eb="2">
      <t>カイゴ</t>
    </rPh>
    <rPh sb="2" eb="7">
      <t>ホケンリヨウシャ</t>
    </rPh>
    <rPh sb="7" eb="11">
      <t>フタンジョセイ</t>
    </rPh>
    <phoneticPr fontId="2"/>
  </si>
  <si>
    <t>家具転倒防止器具等取付事業</t>
    <rPh sb="0" eb="6">
      <t>カグテントウボウシ</t>
    </rPh>
    <rPh sb="6" eb="9">
      <t>キグトウ</t>
    </rPh>
    <rPh sb="9" eb="11">
      <t>トリツケ</t>
    </rPh>
    <rPh sb="11" eb="13">
      <t>ジギョウ</t>
    </rPh>
    <phoneticPr fontId="2"/>
  </si>
  <si>
    <t>後期高齢者医療費</t>
    <rPh sb="0" eb="2">
      <t>コウキ</t>
    </rPh>
    <rPh sb="2" eb="5">
      <t>コウレイシャ</t>
    </rPh>
    <rPh sb="5" eb="8">
      <t>イリョウヒ</t>
    </rPh>
    <phoneticPr fontId="2"/>
  </si>
  <si>
    <t>保育室・家庭福祉員助成</t>
    <rPh sb="0" eb="3">
      <t>ホイクシツ</t>
    </rPh>
    <rPh sb="4" eb="9">
      <t>カテイフクシイン</t>
    </rPh>
    <rPh sb="9" eb="11">
      <t>ジョセイ</t>
    </rPh>
    <phoneticPr fontId="2"/>
  </si>
  <si>
    <t>親子あそび広場等運営委託</t>
    <rPh sb="0" eb="2">
      <t>オヤコ</t>
    </rPh>
    <rPh sb="5" eb="8">
      <t>ヒロバトウ</t>
    </rPh>
    <rPh sb="8" eb="12">
      <t>ウンエイイタク</t>
    </rPh>
    <phoneticPr fontId="2"/>
  </si>
  <si>
    <t>ファミリーサポートセンター運営委託</t>
    <rPh sb="13" eb="17">
      <t>ウンエイイタク</t>
    </rPh>
    <phoneticPr fontId="2"/>
  </si>
  <si>
    <t>非常勤嘱託</t>
    <rPh sb="0" eb="5">
      <t>ヒジョウキンショクタク</t>
    </rPh>
    <phoneticPr fontId="2"/>
  </si>
  <si>
    <t>１人</t>
    <rPh sb="1" eb="2">
      <t>ニン</t>
    </rPh>
    <phoneticPr fontId="2"/>
  </si>
  <si>
    <t>医療費扶助</t>
    <rPh sb="0" eb="3">
      <t>イリョウヒ</t>
    </rPh>
    <rPh sb="3" eb="5">
      <t>フジョ</t>
    </rPh>
    <phoneticPr fontId="2"/>
  </si>
  <si>
    <t>養育支援訪問事業</t>
    <rPh sb="0" eb="2">
      <t>ヨウイク</t>
    </rPh>
    <rPh sb="2" eb="4">
      <t>シエン</t>
    </rPh>
    <rPh sb="4" eb="8">
      <t>ホウモンジギョウ</t>
    </rPh>
    <phoneticPr fontId="2"/>
  </si>
  <si>
    <t>保育計画策定経費</t>
    <rPh sb="0" eb="6">
      <t>ホイクケイカクサクテイ</t>
    </rPh>
    <rPh sb="6" eb="8">
      <t>ケイヒ</t>
    </rPh>
    <phoneticPr fontId="2"/>
  </si>
  <si>
    <t>ほとんど運営費等補助金</t>
    <rPh sb="4" eb="7">
      <t>ウンエイヒ</t>
    </rPh>
    <rPh sb="7" eb="8">
      <t>ナド</t>
    </rPh>
    <rPh sb="8" eb="11">
      <t>ホジョキン</t>
    </rPh>
    <phoneticPr fontId="2"/>
  </si>
  <si>
    <t>児童館運営審議会</t>
    <rPh sb="0" eb="3">
      <t>ジドウカン</t>
    </rPh>
    <rPh sb="3" eb="5">
      <t>ウンエイ</t>
    </rPh>
    <rPh sb="5" eb="8">
      <t>シンギカイ</t>
    </rPh>
    <phoneticPr fontId="2"/>
  </si>
  <si>
    <t>小児科医報酬</t>
    <rPh sb="3" eb="4">
      <t>イ</t>
    </rPh>
    <rPh sb="4" eb="6">
      <t>ホウシュウ</t>
    </rPh>
    <phoneticPr fontId="2"/>
  </si>
  <si>
    <t>精神科医報酬</t>
    <rPh sb="3" eb="4">
      <t>イ</t>
    </rPh>
    <rPh sb="4" eb="6">
      <t>ホウシュウ</t>
    </rPh>
    <phoneticPr fontId="2"/>
  </si>
  <si>
    <t>母子福祉資金貸付</t>
    <rPh sb="0" eb="4">
      <t>ボシフクシ</t>
    </rPh>
    <rPh sb="4" eb="6">
      <t>シキン</t>
    </rPh>
    <rPh sb="6" eb="7">
      <t>カ</t>
    </rPh>
    <rPh sb="7" eb="8">
      <t>ツ</t>
    </rPh>
    <phoneticPr fontId="2"/>
  </si>
  <si>
    <t>その他事務経費</t>
    <rPh sb="2" eb="3">
      <t>タ</t>
    </rPh>
    <rPh sb="3" eb="5">
      <t>ジム</t>
    </rPh>
    <rPh sb="5" eb="7">
      <t>ケイヒ</t>
    </rPh>
    <phoneticPr fontId="2"/>
  </si>
  <si>
    <t>電子複写機使用料：第二庁舎</t>
    <rPh sb="0" eb="5">
      <t>デンシフクシャキ</t>
    </rPh>
    <rPh sb="5" eb="8">
      <t>シヨウリョウ</t>
    </rPh>
    <rPh sb="9" eb="13">
      <t>ダイニチョウシャ</t>
    </rPh>
    <phoneticPr fontId="2"/>
  </si>
  <si>
    <t>委員１４人</t>
    <rPh sb="0" eb="2">
      <t>イイン</t>
    </rPh>
    <rPh sb="4" eb="5">
      <t>ニン</t>
    </rPh>
    <phoneticPr fontId="2"/>
  </si>
  <si>
    <t>感染症予防関係</t>
    <rPh sb="0" eb="7">
      <t>カンセンショウヨボウカンケイ</t>
    </rPh>
    <phoneticPr fontId="2"/>
  </si>
  <si>
    <t>消毒作業委託</t>
    <rPh sb="0" eb="6">
      <t>ショウドクサギョウイタク</t>
    </rPh>
    <phoneticPr fontId="2"/>
  </si>
  <si>
    <t>麻疹風疹</t>
    <rPh sb="0" eb="2">
      <t>マシン</t>
    </rPh>
    <rPh sb="2" eb="4">
      <t>フウシン</t>
    </rPh>
    <phoneticPr fontId="2"/>
  </si>
  <si>
    <t>光化学スモッグ緊急対策</t>
    <rPh sb="0" eb="3">
      <t>コウカガク</t>
    </rPh>
    <rPh sb="7" eb="11">
      <t>キンキュウタイサク</t>
    </rPh>
    <phoneticPr fontId="2"/>
  </si>
  <si>
    <t>環境啓発</t>
    <rPh sb="0" eb="1">
      <t>ワ</t>
    </rPh>
    <rPh sb="1" eb="2">
      <t>サカイ</t>
    </rPh>
    <rPh sb="2" eb="4">
      <t>ケイハツ</t>
    </rPh>
    <phoneticPr fontId="2"/>
  </si>
  <si>
    <t>環境配慮住宅型研修施設の維持管理</t>
    <rPh sb="0" eb="7">
      <t>カンキョウハイリョジュウタクガタ</t>
    </rPh>
    <rPh sb="7" eb="11">
      <t>ケンシュウシセツ</t>
    </rPh>
    <rPh sb="12" eb="16">
      <t>イジカンリ</t>
    </rPh>
    <phoneticPr fontId="2"/>
  </si>
  <si>
    <t>その他</t>
    <rPh sb="2" eb="3">
      <t>タ</t>
    </rPh>
    <phoneticPr fontId="2"/>
  </si>
  <si>
    <t>地方債</t>
    <rPh sb="0" eb="3">
      <t>チホウサイ</t>
    </rPh>
    <phoneticPr fontId="2"/>
  </si>
  <si>
    <t>子育て支援課関係</t>
    <rPh sb="0" eb="2">
      <t>コソダ</t>
    </rPh>
    <rPh sb="3" eb="6">
      <t>シエンカ</t>
    </rPh>
    <rPh sb="6" eb="8">
      <t>カンケイ</t>
    </rPh>
    <phoneticPr fontId="2"/>
  </si>
  <si>
    <t>学務課関係</t>
    <rPh sb="0" eb="3">
      <t>ガクムカ</t>
    </rPh>
    <rPh sb="3" eb="5">
      <t>カンケイ</t>
    </rPh>
    <phoneticPr fontId="2"/>
  </si>
  <si>
    <t>指導室関係</t>
    <rPh sb="0" eb="3">
      <t>シドウシツ</t>
    </rPh>
    <rPh sb="3" eb="5">
      <t>カンケイ</t>
    </rPh>
    <phoneticPr fontId="2"/>
  </si>
  <si>
    <t>経済課関係</t>
    <rPh sb="0" eb="3">
      <t>ケイザイカ</t>
    </rPh>
    <rPh sb="3" eb="5">
      <t>カンケイ</t>
    </rPh>
    <phoneticPr fontId="2"/>
  </si>
  <si>
    <t>（地域活性化賑わい事業、来街者誘致案内など）</t>
    <phoneticPr fontId="2"/>
  </si>
  <si>
    <t>通学路安全点検</t>
    <rPh sb="0" eb="7">
      <t>ツウガクロアンゼンテンケン</t>
    </rPh>
    <phoneticPr fontId="2"/>
  </si>
  <si>
    <t>スクールソーシャルワーカー</t>
    <phoneticPr fontId="2"/>
  </si>
  <si>
    <t>ベンチャーSOHO事務所整備工事</t>
    <rPh sb="9" eb="12">
      <t>ジムショ</t>
    </rPh>
    <rPh sb="12" eb="16">
      <t>セイビコウジ</t>
    </rPh>
    <phoneticPr fontId="2"/>
  </si>
  <si>
    <t>一般職１４人</t>
    <rPh sb="0" eb="3">
      <t>イッパンショク</t>
    </rPh>
    <rPh sb="5" eb="6">
      <t>ニン</t>
    </rPh>
    <phoneticPr fontId="2"/>
  </si>
  <si>
    <t>１１人</t>
    <rPh sb="2" eb="3">
      <t>ニン</t>
    </rPh>
    <phoneticPr fontId="2"/>
  </si>
  <si>
    <t>PC借上料</t>
    <rPh sb="2" eb="5">
      <t>カリアゲリョウ</t>
    </rPh>
    <phoneticPr fontId="2"/>
  </si>
  <si>
    <t>工事請負費</t>
    <rPh sb="0" eb="5">
      <t>コウジウケオイヒ</t>
    </rPh>
    <phoneticPr fontId="2"/>
  </si>
  <si>
    <t>道路補修、市道1号・140号・側道他</t>
    <rPh sb="0" eb="4">
      <t>ドウロホシュウ</t>
    </rPh>
    <rPh sb="5" eb="7">
      <t>シドウ</t>
    </rPh>
    <rPh sb="8" eb="9">
      <t>ゴウ</t>
    </rPh>
    <rPh sb="13" eb="14">
      <t>ゴウ</t>
    </rPh>
    <rPh sb="15" eb="17">
      <t>ソクドウ</t>
    </rPh>
    <rPh sb="17" eb="18">
      <t>ホカ</t>
    </rPh>
    <phoneticPr fontId="2"/>
  </si>
  <si>
    <t>40人</t>
    <rPh sb="2" eb="3">
      <t>ニン</t>
    </rPh>
    <phoneticPr fontId="2"/>
  </si>
  <si>
    <t>都営住宅公募事務</t>
    <rPh sb="0" eb="8">
      <t>トエイジュウタクコウボジム</t>
    </rPh>
    <phoneticPr fontId="2"/>
  </si>
  <si>
    <t>特定緊急輸送道路沿道建築物耐震化助成</t>
    <rPh sb="0" eb="8">
      <t>トクテイキンキュウユソウドウロ</t>
    </rPh>
    <rPh sb="8" eb="18">
      <t>エンドウケンチクブツタイシンカジョセイ</t>
    </rPh>
    <phoneticPr fontId="2"/>
  </si>
  <si>
    <t>ほとんど耐震診断</t>
    <rPh sb="4" eb="8">
      <t>タイシンシンダン</t>
    </rPh>
    <phoneticPr fontId="2"/>
  </si>
  <si>
    <t>手すり</t>
    <rPh sb="0" eb="1">
      <t>テ</t>
    </rPh>
    <phoneticPr fontId="2"/>
  </si>
  <si>
    <t>滑り台など</t>
    <phoneticPr fontId="2"/>
  </si>
  <si>
    <t>はけうえ広場・ぐみの木遊具</t>
    <rPh sb="4" eb="6">
      <t>ヒロバ</t>
    </rPh>
    <rPh sb="10" eb="11">
      <t>キ</t>
    </rPh>
    <rPh sb="11" eb="13">
      <t>ユウグ</t>
    </rPh>
    <phoneticPr fontId="2"/>
  </si>
  <si>
    <t>83人</t>
    <rPh sb="2" eb="3">
      <t>ニン</t>
    </rPh>
    <phoneticPr fontId="2"/>
  </si>
  <si>
    <t>運営審議会</t>
    <rPh sb="2" eb="5">
      <t>シンギカイ</t>
    </rPh>
    <phoneticPr fontId="2"/>
  </si>
  <si>
    <t>９人</t>
    <rPh sb="1" eb="2">
      <t>ニン</t>
    </rPh>
    <phoneticPr fontId="2"/>
  </si>
  <si>
    <t>87人（給食３６、施設管理２８、用務９、事務１４）</t>
    <rPh sb="2" eb="3">
      <t>ニン</t>
    </rPh>
    <rPh sb="4" eb="6">
      <t>キュウショク</t>
    </rPh>
    <rPh sb="9" eb="13">
      <t>シセツカンリ</t>
    </rPh>
    <rPh sb="16" eb="18">
      <t>ヨウム</t>
    </rPh>
    <rPh sb="20" eb="22">
      <t>ジム</t>
    </rPh>
    <phoneticPr fontId="2"/>
  </si>
  <si>
    <t>２３人（退職147,140）</t>
    <rPh sb="2" eb="3">
      <t>ニン</t>
    </rPh>
    <rPh sb="4" eb="6">
      <t>タイショク</t>
    </rPh>
    <phoneticPr fontId="2"/>
  </si>
  <si>
    <t>学校災害</t>
    <rPh sb="0" eb="4">
      <t>ガッコウサイガイ</t>
    </rPh>
    <phoneticPr fontId="2"/>
  </si>
  <si>
    <t>応急貸付金</t>
    <rPh sb="0" eb="5">
      <t>オウキュウカシツケキン</t>
    </rPh>
    <phoneticPr fontId="2"/>
  </si>
  <si>
    <t>保険料</t>
    <rPh sb="0" eb="3">
      <t>ホケンリョウ</t>
    </rPh>
    <phoneticPr fontId="2"/>
  </si>
  <si>
    <t>33人</t>
    <rPh sb="2" eb="3">
      <t>ニン</t>
    </rPh>
    <phoneticPr fontId="2"/>
  </si>
  <si>
    <t>市史編纂活動</t>
    <rPh sb="0" eb="2">
      <t>シシ</t>
    </rPh>
    <rPh sb="2" eb="4">
      <t>ヘンサン</t>
    </rPh>
    <rPh sb="4" eb="6">
      <t>カツドウ</t>
    </rPh>
    <phoneticPr fontId="2"/>
  </si>
  <si>
    <t>水光熱費</t>
    <rPh sb="0" eb="4">
      <t>スイコウネツヒ</t>
    </rPh>
    <phoneticPr fontId="2"/>
  </si>
  <si>
    <t>実施設計</t>
    <rPh sb="0" eb="4">
      <t>ジッシセッケイ</t>
    </rPh>
    <phoneticPr fontId="2"/>
  </si>
  <si>
    <t>貫井北町地域センター図書館分室開設事業</t>
    <rPh sb="0" eb="4">
      <t>ヌクイキタマチ</t>
    </rPh>
    <rPh sb="4" eb="6">
      <t>チイキ</t>
    </rPh>
    <rPh sb="10" eb="13">
      <t>トショカン</t>
    </rPh>
    <rPh sb="13" eb="15">
      <t>ブンシツ</t>
    </rPh>
    <rPh sb="15" eb="17">
      <t>カイセツ</t>
    </rPh>
    <rPh sb="17" eb="19">
      <t>ジギョウ</t>
    </rPh>
    <phoneticPr fontId="2"/>
  </si>
  <si>
    <t>図書標本</t>
    <rPh sb="0" eb="4">
      <t>トショヒョウホン</t>
    </rPh>
    <phoneticPr fontId="2"/>
  </si>
  <si>
    <t>５人</t>
    <rPh sb="1" eb="2">
      <t>ニン</t>
    </rPh>
    <phoneticPr fontId="2"/>
  </si>
  <si>
    <t>スポーツ祭東京２０１３経費</t>
    <rPh sb="4" eb="5">
      <t>マツリ</t>
    </rPh>
    <rPh sb="5" eb="7">
      <t>トウキョウ</t>
    </rPh>
    <rPh sb="11" eb="13">
      <t>ケイヒ</t>
    </rPh>
    <phoneticPr fontId="2"/>
  </si>
  <si>
    <t>体育施設費</t>
    <rPh sb="0" eb="2">
      <t>タイイク</t>
    </rPh>
    <rPh sb="2" eb="4">
      <t>シセツ</t>
    </rPh>
    <rPh sb="4" eb="5">
      <t>ヒ</t>
    </rPh>
    <phoneticPr fontId="2"/>
  </si>
  <si>
    <t>テニスコート維持管理</t>
    <rPh sb="6" eb="10">
      <t>イジカンリ</t>
    </rPh>
    <phoneticPr fontId="2"/>
  </si>
  <si>
    <t>総合体育館維持管理</t>
    <rPh sb="0" eb="2">
      <t>ソウゴウ</t>
    </rPh>
    <rPh sb="2" eb="5">
      <t>タイイクカン</t>
    </rPh>
    <rPh sb="5" eb="9">
      <t>イジカンリ</t>
    </rPh>
    <phoneticPr fontId="2"/>
  </si>
  <si>
    <t>上水公園運動施設等維持管理</t>
    <rPh sb="0" eb="2">
      <t>ジョウスイ</t>
    </rPh>
    <rPh sb="2" eb="4">
      <t>コウエン</t>
    </rPh>
    <rPh sb="4" eb="9">
      <t>ウンドウシセツトウ</t>
    </rPh>
    <rPh sb="9" eb="13">
      <t>イジカンリ</t>
    </rPh>
    <phoneticPr fontId="2"/>
  </si>
  <si>
    <t>栗山公園健康運動センター維持管理</t>
    <rPh sb="0" eb="2">
      <t>クリヤマ</t>
    </rPh>
    <rPh sb="2" eb="4">
      <t>コウエン</t>
    </rPh>
    <rPh sb="4" eb="8">
      <t>ケンコウウンドウ</t>
    </rPh>
    <rPh sb="12" eb="16">
      <t>イジカンリ</t>
    </rPh>
    <phoneticPr fontId="2"/>
  </si>
  <si>
    <t>現年度収入率89.4％想定</t>
    <rPh sb="0" eb="3">
      <t>ゲンネンド</t>
    </rPh>
    <rPh sb="3" eb="6">
      <t>シュウニュウリツ</t>
    </rPh>
    <rPh sb="11" eb="13">
      <t>ソウテイ</t>
    </rPh>
    <phoneticPr fontId="2"/>
  </si>
  <si>
    <t>現年度収入率90.5％想定</t>
    <rPh sb="0" eb="3">
      <t>ゲンネンド</t>
    </rPh>
    <rPh sb="3" eb="6">
      <t>シュウニュウリツ</t>
    </rPh>
    <rPh sb="11" eb="13">
      <t>ソウテイ</t>
    </rPh>
    <phoneticPr fontId="2"/>
  </si>
  <si>
    <t>過年度収入率78.4％想定</t>
    <rPh sb="0" eb="3">
      <t>カネンド</t>
    </rPh>
    <rPh sb="3" eb="6">
      <t>シュウニュウリツ</t>
    </rPh>
    <rPh sb="11" eb="13">
      <t>ソウテイ</t>
    </rPh>
    <phoneticPr fontId="2"/>
  </si>
  <si>
    <t>現年度収入率90.３％想定</t>
    <rPh sb="0" eb="3">
      <t>ゲンネンド</t>
    </rPh>
    <rPh sb="3" eb="6">
      <t>シュウニュウリツ</t>
    </rPh>
    <rPh sb="11" eb="13">
      <t>ソウテイ</t>
    </rPh>
    <phoneticPr fontId="2"/>
  </si>
  <si>
    <t>過年度収入率88％想定</t>
    <rPh sb="0" eb="3">
      <t>カネンド</t>
    </rPh>
    <rPh sb="3" eb="6">
      <t>シュウニュウリツ</t>
    </rPh>
    <rPh sb="9" eb="11">
      <t>ソウテイ</t>
    </rPh>
    <phoneticPr fontId="2"/>
  </si>
  <si>
    <t>徴収率17.3％想定</t>
    <rPh sb="0" eb="3">
      <t>チョウシュウリツ</t>
    </rPh>
    <rPh sb="8" eb="10">
      <t>ソウテイ</t>
    </rPh>
    <phoneticPr fontId="2"/>
  </si>
  <si>
    <t>徴収率19.4％想定</t>
    <rPh sb="0" eb="3">
      <t>チョウシュウリツ</t>
    </rPh>
    <rPh sb="8" eb="10">
      <t>ソウテイ</t>
    </rPh>
    <phoneticPr fontId="2"/>
  </si>
  <si>
    <t>徴収率17.9％設定</t>
    <rPh sb="0" eb="3">
      <t>チョウシュウリツ</t>
    </rPh>
    <rPh sb="8" eb="10">
      <t>セッテイ</t>
    </rPh>
    <phoneticPr fontId="2"/>
  </si>
  <si>
    <t>過年度収入率57.8％想定</t>
    <rPh sb="0" eb="3">
      <t>カネンド</t>
    </rPh>
    <rPh sb="3" eb="6">
      <t>シュウニュウリツ</t>
    </rPh>
    <rPh sb="11" eb="13">
      <t>ソウテイ</t>
    </rPh>
    <phoneticPr fontId="2"/>
  </si>
  <si>
    <t>現年度収入率97.5％想定</t>
    <rPh sb="0" eb="3">
      <t>ゲンネンド</t>
    </rPh>
    <rPh sb="3" eb="6">
      <t>シュウニュウリツ</t>
    </rPh>
    <rPh sb="11" eb="13">
      <t>ソウテイ</t>
    </rPh>
    <phoneticPr fontId="2"/>
  </si>
  <si>
    <t>過年度収入率51.5％想定</t>
    <rPh sb="0" eb="3">
      <t>カネンド</t>
    </rPh>
    <rPh sb="3" eb="6">
      <t>シュウニュウリツ</t>
    </rPh>
    <rPh sb="11" eb="13">
      <t>ソウテイ</t>
    </rPh>
    <phoneticPr fontId="2"/>
  </si>
  <si>
    <t>現年度収入率97.7％想定</t>
    <rPh sb="0" eb="3">
      <t>ゲンネンド</t>
    </rPh>
    <rPh sb="3" eb="6">
      <t>シュウニュウリツ</t>
    </rPh>
    <rPh sb="11" eb="13">
      <t>ソウテイ</t>
    </rPh>
    <phoneticPr fontId="2"/>
  </si>
  <si>
    <t>過年度収入率49.8％想定</t>
    <rPh sb="0" eb="3">
      <t>カネンド</t>
    </rPh>
    <rPh sb="3" eb="6">
      <t>シュウニュウリツ</t>
    </rPh>
    <rPh sb="11" eb="13">
      <t>ソウテイ</t>
    </rPh>
    <phoneticPr fontId="2"/>
  </si>
  <si>
    <t>徴収率14.9％想定</t>
    <rPh sb="0" eb="3">
      <t>チョウシュウリツ</t>
    </rPh>
    <rPh sb="8" eb="10">
      <t>ソウテイ</t>
    </rPh>
    <phoneticPr fontId="2"/>
  </si>
  <si>
    <t>徴収率19.5％想定</t>
    <rPh sb="0" eb="3">
      <t>チョウシュウリツ</t>
    </rPh>
    <rPh sb="8" eb="10">
      <t>ソウテイ</t>
    </rPh>
    <phoneticPr fontId="2"/>
  </si>
  <si>
    <t>徴収率18.7％設定</t>
    <rPh sb="0" eb="3">
      <t>チョウシュウリツ</t>
    </rPh>
    <rPh sb="8" eb="10">
      <t>セッテイ</t>
    </rPh>
    <phoneticPr fontId="2"/>
  </si>
  <si>
    <t>基金利子</t>
    <rPh sb="0" eb="4">
      <t>キキンリシ</t>
    </rPh>
    <phoneticPr fontId="2"/>
  </si>
  <si>
    <t>還付未済額</t>
    <rPh sb="0" eb="2">
      <t>カンプ</t>
    </rPh>
    <rPh sb="2" eb="4">
      <t>ミサイ</t>
    </rPh>
    <rPh sb="4" eb="5">
      <t>ガク</t>
    </rPh>
    <phoneticPr fontId="2"/>
  </si>
  <si>
    <t>11-2-5</t>
  </si>
  <si>
    <t>7-1-5</t>
  </si>
  <si>
    <t>保険財政共同安定化事業事務費</t>
    <rPh sb="0" eb="11">
      <t>ホケンザイセイキョウドウアンテイカジギョウ</t>
    </rPh>
    <rPh sb="11" eb="14">
      <t>ジムヒ</t>
    </rPh>
    <phoneticPr fontId="2"/>
  </si>
  <si>
    <t>7-1-6</t>
  </si>
  <si>
    <t>超高額医療費共同事業事務費</t>
    <rPh sb="0" eb="3">
      <t>チョウコウガク</t>
    </rPh>
    <rPh sb="3" eb="6">
      <t>イリョウヒ</t>
    </rPh>
    <rPh sb="6" eb="10">
      <t>キョウドウジギョウ</t>
    </rPh>
    <rPh sb="10" eb="13">
      <t>ジムヒ</t>
    </rPh>
    <phoneticPr fontId="2"/>
  </si>
  <si>
    <t>市債償還利子</t>
    <rPh sb="0" eb="2">
      <t>シサイ</t>
    </rPh>
    <rPh sb="2" eb="4">
      <t>ショウカン</t>
    </rPh>
    <rPh sb="4" eb="6">
      <t>リシ</t>
    </rPh>
    <phoneticPr fontId="2"/>
  </si>
  <si>
    <t>収入率１００％想定</t>
    <rPh sb="0" eb="3">
      <t>シュウニュウリツ</t>
    </rPh>
    <rPh sb="7" eb="9">
      <t>ソウテイ</t>
    </rPh>
    <phoneticPr fontId="2"/>
  </si>
  <si>
    <t>現年度89.9％、過年度分９０％想定</t>
    <rPh sb="0" eb="3">
      <t>ゲンネンド</t>
    </rPh>
    <rPh sb="9" eb="13">
      <t>カネンドブン</t>
    </rPh>
    <rPh sb="16" eb="18">
      <t>ソウテイ</t>
    </rPh>
    <phoneticPr fontId="2"/>
  </si>
  <si>
    <t>収入率１８％想定</t>
    <rPh sb="0" eb="3">
      <t>シュウニュウリツ</t>
    </rPh>
    <rPh sb="6" eb="8">
      <t>ソウテイ</t>
    </rPh>
    <phoneticPr fontId="2"/>
  </si>
  <si>
    <t>一般職２１人</t>
    <rPh sb="0" eb="3">
      <t>イッパンショク</t>
    </rPh>
    <rPh sb="5" eb="6">
      <t>ニン</t>
    </rPh>
    <phoneticPr fontId="2"/>
  </si>
  <si>
    <t>介護認定審査会経費</t>
    <rPh sb="0" eb="4">
      <t>カイゴニンテイ</t>
    </rPh>
    <rPh sb="4" eb="7">
      <t>シンサカイ</t>
    </rPh>
    <rPh sb="7" eb="9">
      <t>ケイヒ</t>
    </rPh>
    <phoneticPr fontId="2"/>
  </si>
  <si>
    <t>1‐3-1</t>
  </si>
  <si>
    <t>1‐3-2</t>
  </si>
  <si>
    <t>委員39人の報酬がほとんど</t>
    <rPh sb="0" eb="2">
      <t>イイン</t>
    </rPh>
    <rPh sb="4" eb="5">
      <t>ニン</t>
    </rPh>
    <rPh sb="6" eb="8">
      <t>ホウシュウ</t>
    </rPh>
    <phoneticPr fontId="2"/>
  </si>
  <si>
    <t>2‐1‐2</t>
  </si>
  <si>
    <t>特例居宅介護サービス給付費</t>
    <rPh sb="0" eb="6">
      <t>トクレイキョタクカイゴ</t>
    </rPh>
    <rPh sb="10" eb="13">
      <t>キュウフヒ</t>
    </rPh>
    <phoneticPr fontId="2"/>
  </si>
  <si>
    <t>2‐1‐4</t>
  </si>
  <si>
    <t>特例地域密着型介護サービス</t>
    <rPh sb="0" eb="7">
      <t>トクレイチイキミッチャクガタ</t>
    </rPh>
    <rPh sb="7" eb="9">
      <t>カイゴ</t>
    </rPh>
    <phoneticPr fontId="2"/>
  </si>
  <si>
    <t>2‐1‐6</t>
  </si>
  <si>
    <t>特例施設介護サービス</t>
    <rPh sb="0" eb="6">
      <t>トクレイシセツカイゴ</t>
    </rPh>
    <phoneticPr fontId="2"/>
  </si>
  <si>
    <t>2‐1‐10</t>
  </si>
  <si>
    <t>特例居宅介護サービス計画</t>
    <rPh sb="0" eb="6">
      <t>トクレイキョタクカイゴ</t>
    </rPh>
    <rPh sb="10" eb="12">
      <t>ケイカク</t>
    </rPh>
    <phoneticPr fontId="2"/>
  </si>
  <si>
    <t>介護予防サービス給付</t>
    <rPh sb="0" eb="4">
      <t>カイゴヨボウ</t>
    </rPh>
    <rPh sb="8" eb="10">
      <t>キュウフ</t>
    </rPh>
    <phoneticPr fontId="2"/>
  </si>
  <si>
    <t>2‐2‐2</t>
  </si>
  <si>
    <t>特例介護予防サービス給付</t>
    <rPh sb="0" eb="2">
      <t>トクレイ</t>
    </rPh>
    <rPh sb="2" eb="6">
      <t>カイゴヨボウ</t>
    </rPh>
    <rPh sb="10" eb="12">
      <t>キュウフ</t>
    </rPh>
    <phoneticPr fontId="2"/>
  </si>
  <si>
    <t>2‐2‐4</t>
  </si>
  <si>
    <t>特例地域密着型介護予防サービス給付費</t>
    <rPh sb="0" eb="2">
      <t>トクレイ</t>
    </rPh>
    <rPh sb="2" eb="7">
      <t>チイキミッチャクガタ</t>
    </rPh>
    <rPh sb="7" eb="11">
      <t>カイゴヨボウ</t>
    </rPh>
    <rPh sb="15" eb="18">
      <t>キュウフヒ</t>
    </rPh>
    <phoneticPr fontId="2"/>
  </si>
  <si>
    <t>介護予防福祉用具購入</t>
    <rPh sb="0" eb="6">
      <t>カイゴヨボウフクシ</t>
    </rPh>
    <rPh sb="6" eb="8">
      <t>ヨウグ</t>
    </rPh>
    <rPh sb="8" eb="10">
      <t>コウニュウ</t>
    </rPh>
    <phoneticPr fontId="2"/>
  </si>
  <si>
    <t>2‐2‐8</t>
  </si>
  <si>
    <t>特例介護予防サービス計画給付</t>
    <rPh sb="0" eb="2">
      <t>トクレイ</t>
    </rPh>
    <rPh sb="2" eb="6">
      <t>カイゴヨボウ</t>
    </rPh>
    <rPh sb="10" eb="12">
      <t>ケイカク</t>
    </rPh>
    <rPh sb="12" eb="14">
      <t>キュウフ</t>
    </rPh>
    <phoneticPr fontId="2"/>
  </si>
  <si>
    <t>2‐6-3</t>
  </si>
  <si>
    <t>2‐6-4</t>
  </si>
  <si>
    <t>1,511,750部発行</t>
    <rPh sb="9" eb="10">
      <t>ブ</t>
    </rPh>
    <rPh sb="10" eb="12">
      <t>ハッコウ</t>
    </rPh>
    <phoneticPr fontId="2"/>
  </si>
  <si>
    <t>庁内案内非常勤が４人。１日平均162件案内</t>
    <rPh sb="0" eb="4">
      <t>チョウナイアンナイ</t>
    </rPh>
    <rPh sb="4" eb="7">
      <t>ヒジョウキン</t>
    </rPh>
    <rPh sb="9" eb="10">
      <t>ニン</t>
    </rPh>
    <rPh sb="11" eb="15">
      <t>イチニチヘイキン</t>
    </rPh>
    <rPh sb="18" eb="19">
      <t>ケン</t>
    </rPh>
    <rPh sb="19" eb="21">
      <t>アンナイ</t>
    </rPh>
    <phoneticPr fontId="2"/>
  </si>
  <si>
    <t>情報公開及び個人情報保護</t>
    <rPh sb="0" eb="2">
      <t>ジョウホウ</t>
    </rPh>
    <rPh sb="2" eb="4">
      <t>コウカイ</t>
    </rPh>
    <rPh sb="4" eb="5">
      <t>オヨ</t>
    </rPh>
    <rPh sb="6" eb="12">
      <t>コジンジョウホウホゴ</t>
    </rPh>
    <phoneticPr fontId="2"/>
  </si>
  <si>
    <t>対象26社</t>
    <rPh sb="0" eb="2">
      <t>タイショウ</t>
    </rPh>
    <rPh sb="4" eb="5">
      <t>シャ</t>
    </rPh>
    <phoneticPr fontId="2"/>
  </si>
  <si>
    <t>コピー7567枚、貸し出し4冊とのこと。</t>
    <rPh sb="7" eb="8">
      <t>マイ</t>
    </rPh>
    <rPh sb="9" eb="10">
      <t>カ</t>
    </rPh>
    <rPh sb="11" eb="12">
      <t>ダ</t>
    </rPh>
    <rPh sb="14" eb="15">
      <t>サツ</t>
    </rPh>
    <phoneticPr fontId="2"/>
  </si>
  <si>
    <t>1,073回出動</t>
    <rPh sb="5" eb="6">
      <t>カイ</t>
    </rPh>
    <rPh sb="6" eb="8">
      <t>シュツドウ</t>
    </rPh>
    <phoneticPr fontId="2"/>
  </si>
  <si>
    <t>延べ6,414人出動</t>
    <rPh sb="0" eb="1">
      <t>ノ</t>
    </rPh>
    <rPh sb="7" eb="8">
      <t>ニン</t>
    </rPh>
    <rPh sb="8" eb="10">
      <t>シュツドウ</t>
    </rPh>
    <phoneticPr fontId="2"/>
  </si>
  <si>
    <t>火災発生５０件</t>
    <rPh sb="0" eb="4">
      <t>カサイハッセイ</t>
    </rPh>
    <rPh sb="6" eb="7">
      <t>ケン</t>
    </rPh>
    <phoneticPr fontId="2"/>
  </si>
  <si>
    <t>６１台、延べ走行20.5万km、交通事故12件</t>
    <rPh sb="2" eb="3">
      <t>ダイ</t>
    </rPh>
    <rPh sb="4" eb="5">
      <t>ノ</t>
    </rPh>
    <rPh sb="6" eb="8">
      <t>ソウコウ</t>
    </rPh>
    <rPh sb="12" eb="13">
      <t>マン</t>
    </rPh>
    <rPh sb="16" eb="20">
      <t>コウツウジコ</t>
    </rPh>
    <rPh sb="22" eb="23">
      <t>ケン</t>
    </rPh>
    <phoneticPr fontId="2"/>
  </si>
  <si>
    <t>５０人</t>
    <rPh sb="2" eb="3">
      <t>ニン</t>
    </rPh>
    <phoneticPr fontId="2"/>
  </si>
  <si>
    <t>29,302件</t>
    <rPh sb="6" eb="7">
      <t>ケン</t>
    </rPh>
    <phoneticPr fontId="2"/>
  </si>
  <si>
    <t>80,522件</t>
    <rPh sb="6" eb="7">
      <t>ケン</t>
    </rPh>
    <phoneticPr fontId="2"/>
  </si>
  <si>
    <t>5315件登録</t>
    <rPh sb="4" eb="5">
      <t>ケン</t>
    </rPh>
    <rPh sb="5" eb="7">
      <t>トウロク</t>
    </rPh>
    <phoneticPr fontId="2"/>
  </si>
  <si>
    <t>7622件取扱</t>
    <rPh sb="4" eb="5">
      <t>ケン</t>
    </rPh>
    <rPh sb="5" eb="7">
      <t>トリアツカイ</t>
    </rPh>
    <phoneticPr fontId="2"/>
  </si>
  <si>
    <t>538番号付定</t>
    <rPh sb="3" eb="5">
      <t>バンゴウ</t>
    </rPh>
    <rPh sb="5" eb="6">
      <t>ツ</t>
    </rPh>
    <rPh sb="6" eb="7">
      <t>サダ</t>
    </rPh>
    <phoneticPr fontId="2"/>
  </si>
  <si>
    <t>展示4886人来館</t>
    <rPh sb="0" eb="2">
      <t>テンジ</t>
    </rPh>
    <rPh sb="6" eb="7">
      <t>ニン</t>
    </rPh>
    <rPh sb="7" eb="9">
      <t>ライカン</t>
    </rPh>
    <phoneticPr fontId="2"/>
  </si>
  <si>
    <t>1579件利用。収入129万円</t>
    <rPh sb="4" eb="5">
      <t>ケン</t>
    </rPh>
    <rPh sb="5" eb="7">
      <t>リヨウ</t>
    </rPh>
    <rPh sb="8" eb="10">
      <t>シュウニュウ</t>
    </rPh>
    <rPh sb="13" eb="15">
      <t>マンエン</t>
    </rPh>
    <phoneticPr fontId="2"/>
  </si>
  <si>
    <t>2092件利用。収入219万円</t>
    <rPh sb="4" eb="5">
      <t>ケン</t>
    </rPh>
    <rPh sb="5" eb="7">
      <t>リヨウ</t>
    </rPh>
    <rPh sb="8" eb="10">
      <t>シュウニュウ</t>
    </rPh>
    <rPh sb="13" eb="15">
      <t>マンエン</t>
    </rPh>
    <phoneticPr fontId="2"/>
  </si>
  <si>
    <t>2223件利用。収入186万円</t>
    <rPh sb="4" eb="5">
      <t>ケン</t>
    </rPh>
    <rPh sb="5" eb="7">
      <t>リヨウ</t>
    </rPh>
    <rPh sb="8" eb="10">
      <t>シュウニュウ</t>
    </rPh>
    <rPh sb="13" eb="15">
      <t>マンエン</t>
    </rPh>
    <phoneticPr fontId="2"/>
  </si>
  <si>
    <t>市民農園400区画・合計11000㎡。</t>
    <rPh sb="0" eb="4">
      <t>シミンノウエン</t>
    </rPh>
    <rPh sb="7" eb="9">
      <t>クカク</t>
    </rPh>
    <rPh sb="10" eb="12">
      <t>ゴウケイ</t>
    </rPh>
    <phoneticPr fontId="2"/>
  </si>
  <si>
    <t>103区画1371㎡</t>
    <rPh sb="3" eb="5">
      <t>クカク</t>
    </rPh>
    <phoneticPr fontId="2"/>
  </si>
  <si>
    <t>593灯</t>
    <rPh sb="3" eb="4">
      <t>トウ</t>
    </rPh>
    <phoneticPr fontId="2"/>
  </si>
  <si>
    <t>17室、1500円/㎡を補助</t>
    <rPh sb="2" eb="3">
      <t>シツ</t>
    </rPh>
    <rPh sb="8" eb="9">
      <t>エン</t>
    </rPh>
    <rPh sb="12" eb="14">
      <t>ホジョ</t>
    </rPh>
    <phoneticPr fontId="2"/>
  </si>
  <si>
    <t>98件実行</t>
    <rPh sb="2" eb="3">
      <t>ケン</t>
    </rPh>
    <rPh sb="3" eb="5">
      <t>ジッコウ</t>
    </rPh>
    <phoneticPr fontId="2"/>
  </si>
  <si>
    <t>ベンチャーサポート入居者賃料補助</t>
    <phoneticPr fontId="2"/>
  </si>
  <si>
    <t>新・元気を出せ商店街事業</t>
    <rPh sb="0" eb="1">
      <t>シン</t>
    </rPh>
    <phoneticPr fontId="2"/>
  </si>
  <si>
    <t>祭関係が多い</t>
    <rPh sb="0" eb="1">
      <t>マツリ</t>
    </rPh>
    <rPh sb="1" eb="3">
      <t>カンケイ</t>
    </rPh>
    <rPh sb="4" eb="5">
      <t>オオ</t>
    </rPh>
    <phoneticPr fontId="2"/>
  </si>
  <si>
    <t>25,000人参加</t>
    <rPh sb="6" eb="7">
      <t>ニン</t>
    </rPh>
    <rPh sb="7" eb="9">
      <t>サンカ</t>
    </rPh>
    <phoneticPr fontId="2"/>
  </si>
  <si>
    <t>383,547件</t>
    <rPh sb="7" eb="8">
      <t>ケン</t>
    </rPh>
    <phoneticPr fontId="2"/>
  </si>
  <si>
    <t>30,613件</t>
    <rPh sb="6" eb="7">
      <t>ケン</t>
    </rPh>
    <phoneticPr fontId="2"/>
  </si>
  <si>
    <t>14,785件</t>
    <rPh sb="6" eb="7">
      <t>ケン</t>
    </rPh>
    <phoneticPr fontId="2"/>
  </si>
  <si>
    <t>1,207件</t>
    <rPh sb="5" eb="6">
      <t>ケン</t>
    </rPh>
    <phoneticPr fontId="2"/>
  </si>
  <si>
    <t>被保険者26,534</t>
    <rPh sb="0" eb="4">
      <t>ヒホケンシャ</t>
    </rPh>
    <phoneticPr fontId="2"/>
  </si>
  <si>
    <t>被保険者1,688</t>
    <rPh sb="0" eb="4">
      <t>ヒホケンシャ</t>
    </rPh>
    <phoneticPr fontId="2"/>
  </si>
  <si>
    <t>476件利用</t>
    <rPh sb="3" eb="4">
      <t>ケン</t>
    </rPh>
    <rPh sb="4" eb="6">
      <t>リヨウ</t>
    </rPh>
    <phoneticPr fontId="2"/>
  </si>
  <si>
    <t>9437人受診</t>
    <rPh sb="4" eb="5">
      <t>ニン</t>
    </rPh>
    <rPh sb="5" eb="7">
      <t>ジュシン</t>
    </rPh>
    <phoneticPr fontId="2"/>
  </si>
  <si>
    <t>272面談利用</t>
    <rPh sb="3" eb="5">
      <t>メンダン</t>
    </rPh>
    <rPh sb="5" eb="7">
      <t>リヨウ</t>
    </rPh>
    <phoneticPr fontId="2"/>
  </si>
  <si>
    <t>被保険者11171人</t>
    <rPh sb="0" eb="4">
      <t>ヒホケンシャ</t>
    </rPh>
    <rPh sb="9" eb="10">
      <t>ニン</t>
    </rPh>
    <phoneticPr fontId="2"/>
  </si>
  <si>
    <t>被保険者28,982人</t>
    <rPh sb="0" eb="4">
      <t>ヒホケンシャ</t>
    </rPh>
    <rPh sb="10" eb="11">
      <t>ニン</t>
    </rPh>
    <phoneticPr fontId="2"/>
  </si>
  <si>
    <t>11,848台</t>
    <rPh sb="6" eb="7">
      <t>ダイ</t>
    </rPh>
    <phoneticPr fontId="2"/>
  </si>
  <si>
    <t>家屋26740棟、土地37,669筆、</t>
    <rPh sb="0" eb="2">
      <t>カオク</t>
    </rPh>
    <rPh sb="7" eb="8">
      <t>トウ</t>
    </rPh>
    <rPh sb="9" eb="11">
      <t>トチ</t>
    </rPh>
    <rPh sb="17" eb="18">
      <t>フデ</t>
    </rPh>
    <phoneticPr fontId="2"/>
  </si>
  <si>
    <t>督促状159件</t>
    <rPh sb="0" eb="3">
      <t>トクソクジョウ</t>
    </rPh>
    <rPh sb="6" eb="7">
      <t>ケン</t>
    </rPh>
    <phoneticPr fontId="2"/>
  </si>
  <si>
    <t>督促状普通徴収分約5000件/四半期。特別徴収分1819件</t>
    <rPh sb="0" eb="3">
      <t>トクソクジョウ</t>
    </rPh>
    <rPh sb="3" eb="8">
      <t>フツウチョウシュウブン</t>
    </rPh>
    <rPh sb="8" eb="9">
      <t>ヤク</t>
    </rPh>
    <rPh sb="13" eb="14">
      <t>ケン</t>
    </rPh>
    <rPh sb="15" eb="18">
      <t>シハンキ</t>
    </rPh>
    <rPh sb="19" eb="24">
      <t>トクベツチョウシュウブン</t>
    </rPh>
    <rPh sb="28" eb="29">
      <t>ケン</t>
    </rPh>
    <phoneticPr fontId="2"/>
  </si>
  <si>
    <t>督促状約2500件（第4期）</t>
    <rPh sb="0" eb="3">
      <t>トクソクジョウ</t>
    </rPh>
    <rPh sb="3" eb="4">
      <t>ヤク</t>
    </rPh>
    <rPh sb="8" eb="9">
      <t>ケン</t>
    </rPh>
    <rPh sb="10" eb="11">
      <t>ダイ</t>
    </rPh>
    <rPh sb="12" eb="13">
      <t>キ</t>
    </rPh>
    <phoneticPr fontId="2"/>
  </si>
  <si>
    <t>督促状2640件</t>
    <rPh sb="0" eb="3">
      <t>トクソクジョウ</t>
    </rPh>
    <rPh sb="7" eb="8">
      <t>ケン</t>
    </rPh>
    <phoneticPr fontId="2"/>
  </si>
  <si>
    <t>害虫相談498件</t>
    <rPh sb="0" eb="2">
      <t>ガイチュウ</t>
    </rPh>
    <rPh sb="2" eb="4">
      <t>ソウダン</t>
    </rPh>
    <rPh sb="7" eb="8">
      <t>ケン</t>
    </rPh>
    <phoneticPr fontId="2"/>
  </si>
  <si>
    <t>新築工事</t>
    <rPh sb="0" eb="4">
      <t>シンチクコウジ</t>
    </rPh>
    <phoneticPr fontId="2"/>
  </si>
  <si>
    <t>環境対策事務費に含まれる</t>
    <rPh sb="0" eb="7">
      <t>カンキョウタイサクジムヒ</t>
    </rPh>
    <rPh sb="8" eb="9">
      <t>フク</t>
    </rPh>
    <phoneticPr fontId="2"/>
  </si>
  <si>
    <t>太陽発電１１６件、高効率給湯２１５件、燃料電池４件</t>
    <rPh sb="0" eb="4">
      <t>タイヨウハツデン</t>
    </rPh>
    <rPh sb="7" eb="8">
      <t>ケン</t>
    </rPh>
    <rPh sb="9" eb="12">
      <t>コウコウリツ</t>
    </rPh>
    <rPh sb="12" eb="14">
      <t>キュウトウ</t>
    </rPh>
    <rPh sb="17" eb="18">
      <t>ケン</t>
    </rPh>
    <rPh sb="19" eb="23">
      <t>ネンリョウデンチ</t>
    </rPh>
    <rPh sb="24" eb="25">
      <t>ケン</t>
    </rPh>
    <phoneticPr fontId="2"/>
  </si>
  <si>
    <t>保存樹木８５５本生垣延長4,125ｍ</t>
    <rPh sb="0" eb="4">
      <t>ホゾンジュモク</t>
    </rPh>
    <rPh sb="7" eb="8">
      <t>ホン</t>
    </rPh>
    <rPh sb="8" eb="12">
      <t>イケガキエンチョウ</t>
    </rPh>
    <phoneticPr fontId="2"/>
  </si>
  <si>
    <t>８３７５人利用</t>
    <rPh sb="4" eb="5">
      <t>ニン</t>
    </rPh>
    <rPh sb="5" eb="7">
      <t>リヨウ</t>
    </rPh>
    <phoneticPr fontId="2"/>
  </si>
  <si>
    <t>12,580ｔ</t>
    <phoneticPr fontId="2"/>
  </si>
  <si>
    <t>1,497t</t>
    <phoneticPr fontId="2"/>
  </si>
  <si>
    <t>896t</t>
    <phoneticPr fontId="2"/>
  </si>
  <si>
    <t>4577ｔ</t>
    <phoneticPr fontId="2"/>
  </si>
  <si>
    <t>1044ｔ</t>
    <phoneticPr fontId="2"/>
  </si>
  <si>
    <t>463ｔ</t>
    <phoneticPr fontId="2"/>
  </si>
  <si>
    <t>スプレー缶36t</t>
    <rPh sb="4" eb="5">
      <t>カン</t>
    </rPh>
    <phoneticPr fontId="2"/>
  </si>
  <si>
    <t>13290ｔ</t>
    <phoneticPr fontId="2"/>
  </si>
  <si>
    <t>焼却灰801ｔ</t>
    <rPh sb="0" eb="3">
      <t>ショウキャクバイ</t>
    </rPh>
    <phoneticPr fontId="2"/>
  </si>
  <si>
    <t>2206ｔ</t>
    <phoneticPr fontId="2"/>
  </si>
  <si>
    <t>348ｔ</t>
    <phoneticPr fontId="2"/>
  </si>
  <si>
    <t>1494ｔ</t>
    <phoneticPr fontId="2"/>
  </si>
  <si>
    <t>946ｔ</t>
    <phoneticPr fontId="2"/>
  </si>
  <si>
    <t>堆肥製造53t</t>
    <rPh sb="0" eb="4">
      <t>タイヒセイゾウ</t>
    </rPh>
    <phoneticPr fontId="2"/>
  </si>
  <si>
    <t>277個</t>
    <rPh sb="3" eb="4">
      <t>コ</t>
    </rPh>
    <phoneticPr fontId="2"/>
  </si>
  <si>
    <t>207件</t>
    <rPh sb="3" eb="4">
      <t>ケン</t>
    </rPh>
    <phoneticPr fontId="2"/>
  </si>
  <si>
    <t>一般家庭3件、仮設トイレ350件（汲み取り回数）</t>
    <rPh sb="0" eb="4">
      <t>イッパンカテイ</t>
    </rPh>
    <rPh sb="5" eb="6">
      <t>ケン</t>
    </rPh>
    <rPh sb="7" eb="9">
      <t>カセツ</t>
    </rPh>
    <rPh sb="15" eb="16">
      <t>ケン</t>
    </rPh>
    <rPh sb="17" eb="18">
      <t>ク</t>
    </rPh>
    <rPh sb="19" eb="20">
      <t>ト</t>
    </rPh>
    <rPh sb="21" eb="23">
      <t>カイスウ</t>
    </rPh>
    <phoneticPr fontId="2"/>
  </si>
  <si>
    <t>89ｔ</t>
    <phoneticPr fontId="2"/>
  </si>
  <si>
    <t>4859処理</t>
    <rPh sb="4" eb="6">
      <t>ショリ</t>
    </rPh>
    <phoneticPr fontId="2"/>
  </si>
  <si>
    <t>359ｔ</t>
    <phoneticPr fontId="2"/>
  </si>
  <si>
    <t>2139ｔ</t>
    <phoneticPr fontId="2"/>
  </si>
  <si>
    <t>1841ｔ</t>
    <phoneticPr fontId="2"/>
  </si>
  <si>
    <t>167ｔ</t>
    <phoneticPr fontId="2"/>
  </si>
  <si>
    <t>汚水量12,077,729立米、雨水量5,574,076立米</t>
    <rPh sb="0" eb="3">
      <t>オスイリョウ</t>
    </rPh>
    <rPh sb="13" eb="15">
      <t>リュウベイ</t>
    </rPh>
    <rPh sb="16" eb="19">
      <t>ウスイリョウ</t>
    </rPh>
    <rPh sb="28" eb="30">
      <t>リュウベイ</t>
    </rPh>
    <phoneticPr fontId="2"/>
  </si>
  <si>
    <t>18件、88個</t>
    <rPh sb="2" eb="3">
      <t>ケン</t>
    </rPh>
    <rPh sb="6" eb="7">
      <t>コ</t>
    </rPh>
    <phoneticPr fontId="2"/>
  </si>
  <si>
    <t>内訳は事務報告書による</t>
    <rPh sb="0" eb="2">
      <t>ウチワケ</t>
    </rPh>
    <rPh sb="3" eb="8">
      <t>ジムホウコクショ</t>
    </rPh>
    <phoneticPr fontId="2"/>
  </si>
  <si>
    <t>出産扶助</t>
    <rPh sb="0" eb="4">
      <t>シュッサンフジョ</t>
    </rPh>
    <phoneticPr fontId="2"/>
  </si>
  <si>
    <t>４６人</t>
    <rPh sb="2" eb="3">
      <t>ニン</t>
    </rPh>
    <phoneticPr fontId="2"/>
  </si>
  <si>
    <t>1,184人</t>
    <rPh sb="5" eb="6">
      <t>ニン</t>
    </rPh>
    <phoneticPr fontId="2"/>
  </si>
  <si>
    <t>1,008世帯</t>
    <rPh sb="5" eb="7">
      <t>セタイ</t>
    </rPh>
    <phoneticPr fontId="2"/>
  </si>
  <si>
    <t>124人</t>
    <rPh sb="3" eb="4">
      <t>ニン</t>
    </rPh>
    <phoneticPr fontId="2"/>
  </si>
  <si>
    <t>931人</t>
    <rPh sb="3" eb="4">
      <t>ニン</t>
    </rPh>
    <phoneticPr fontId="2"/>
  </si>
  <si>
    <t>20人</t>
    <rPh sb="2" eb="3">
      <t>ニン</t>
    </rPh>
    <phoneticPr fontId="2"/>
  </si>
  <si>
    <t>こどもの日祝い金、夏季健全育成、修学旅行支度金、図書券、入浴券、家電リサイクル</t>
    <rPh sb="4" eb="5">
      <t>ヒ</t>
    </rPh>
    <rPh sb="5" eb="6">
      <t>イワ</t>
    </rPh>
    <rPh sb="7" eb="8">
      <t>キン</t>
    </rPh>
    <rPh sb="9" eb="11">
      <t>カキ</t>
    </rPh>
    <rPh sb="11" eb="15">
      <t>ケンゼンイクセイ</t>
    </rPh>
    <rPh sb="16" eb="23">
      <t>シュウガクリョコウシタクキン</t>
    </rPh>
    <rPh sb="24" eb="27">
      <t>トショケン</t>
    </rPh>
    <rPh sb="28" eb="31">
      <t>ニュウヨクケン</t>
    </rPh>
    <rPh sb="32" eb="34">
      <t>カデン</t>
    </rPh>
    <phoneticPr fontId="2"/>
  </si>
  <si>
    <t>受給資格110人</t>
    <rPh sb="0" eb="4">
      <t>ジュキュウシカク</t>
    </rPh>
    <rPh sb="7" eb="8">
      <t>ニン</t>
    </rPh>
    <phoneticPr fontId="2"/>
  </si>
  <si>
    <t>受給者107人</t>
    <rPh sb="0" eb="3">
      <t>ジュキュウシャ</t>
    </rPh>
    <rPh sb="6" eb="7">
      <t>ニン</t>
    </rPh>
    <phoneticPr fontId="2"/>
  </si>
  <si>
    <t>受給者1541人</t>
    <rPh sb="0" eb="3">
      <t>ジュキュウシャ</t>
    </rPh>
    <rPh sb="7" eb="8">
      <t>ニン</t>
    </rPh>
    <phoneticPr fontId="2"/>
  </si>
  <si>
    <t>受給者1138人</t>
    <rPh sb="0" eb="3">
      <t>ジュキュウシャ</t>
    </rPh>
    <rPh sb="7" eb="8">
      <t>ニン</t>
    </rPh>
    <phoneticPr fontId="2"/>
  </si>
  <si>
    <t>延べ通所8550人</t>
    <rPh sb="0" eb="1">
      <t>ノ</t>
    </rPh>
    <rPh sb="2" eb="4">
      <t>ツウショ</t>
    </rPh>
    <rPh sb="8" eb="9">
      <t>ニン</t>
    </rPh>
    <phoneticPr fontId="2"/>
  </si>
  <si>
    <t>延べ214人</t>
    <rPh sb="0" eb="1">
      <t>ノ</t>
    </rPh>
    <rPh sb="5" eb="6">
      <t>ニン</t>
    </rPh>
    <phoneticPr fontId="2"/>
  </si>
  <si>
    <t>参加者79人</t>
    <rPh sb="0" eb="3">
      <t>サンカシャ</t>
    </rPh>
    <rPh sb="5" eb="6">
      <t>ニン</t>
    </rPh>
    <phoneticPr fontId="2"/>
  </si>
  <si>
    <t>参加者227人</t>
    <rPh sb="0" eb="3">
      <t>サンカシャ</t>
    </rPh>
    <rPh sb="6" eb="7">
      <t>ニン</t>
    </rPh>
    <phoneticPr fontId="2"/>
  </si>
  <si>
    <t>利用件数4212件</t>
    <rPh sb="0" eb="4">
      <t>リヨウケンスウ</t>
    </rPh>
    <rPh sb="8" eb="9">
      <t>ケン</t>
    </rPh>
    <phoneticPr fontId="2"/>
  </si>
  <si>
    <t>利用件数8758件</t>
    <rPh sb="0" eb="4">
      <t>リヨウケンスウ</t>
    </rPh>
    <rPh sb="8" eb="9">
      <t>ケン</t>
    </rPh>
    <phoneticPr fontId="2"/>
  </si>
  <si>
    <t>登録者40人、相談数2315人。就労者57人</t>
    <rPh sb="0" eb="3">
      <t>トウロクシャ</t>
    </rPh>
    <rPh sb="5" eb="6">
      <t>ニン</t>
    </rPh>
    <rPh sb="7" eb="9">
      <t>ソウダン</t>
    </rPh>
    <rPh sb="9" eb="10">
      <t>スウ</t>
    </rPh>
    <rPh sb="14" eb="15">
      <t>ニン</t>
    </rPh>
    <rPh sb="16" eb="19">
      <t>シュウロウシャ</t>
    </rPh>
    <rPh sb="21" eb="22">
      <t>ニン</t>
    </rPh>
    <phoneticPr fontId="2"/>
  </si>
  <si>
    <t>障害者124回、脳性麻痺1025日</t>
    <rPh sb="0" eb="3">
      <t>ショウガイシャ</t>
    </rPh>
    <rPh sb="6" eb="7">
      <t>カイ</t>
    </rPh>
    <rPh sb="8" eb="12">
      <t>ノウセイマヒ</t>
    </rPh>
    <rPh sb="16" eb="17">
      <t>ニチ</t>
    </rPh>
    <phoneticPr fontId="2"/>
  </si>
  <si>
    <t>対象535人</t>
    <rPh sb="0" eb="2">
      <t>タイショウ</t>
    </rPh>
    <rPh sb="5" eb="6">
      <t>ニン</t>
    </rPh>
    <phoneticPr fontId="2"/>
  </si>
  <si>
    <t>対象380人</t>
    <rPh sb="0" eb="2">
      <t>タイショウ</t>
    </rPh>
    <rPh sb="5" eb="6">
      <t>ニン</t>
    </rPh>
    <phoneticPr fontId="2"/>
  </si>
  <si>
    <t>対象9人、31400枚</t>
    <rPh sb="0" eb="2">
      <t>タイショウ</t>
    </rPh>
    <rPh sb="3" eb="4">
      <t>ニン</t>
    </rPh>
    <rPh sb="10" eb="11">
      <t>マイ</t>
    </rPh>
    <phoneticPr fontId="2"/>
  </si>
  <si>
    <t>1830件</t>
    <rPh sb="4" eb="5">
      <t>ケン</t>
    </rPh>
    <phoneticPr fontId="2"/>
  </si>
  <si>
    <t>設置２台</t>
    <rPh sb="0" eb="2">
      <t>セッチ</t>
    </rPh>
    <rPh sb="3" eb="4">
      <t>ダイ</t>
    </rPh>
    <phoneticPr fontId="2"/>
  </si>
  <si>
    <t>対象者２名</t>
    <rPh sb="0" eb="3">
      <t>タイショウシャ</t>
    </rPh>
    <rPh sb="4" eb="5">
      <t>メイ</t>
    </rPh>
    <phoneticPr fontId="2"/>
  </si>
  <si>
    <t>障害者手帳所持者２５５８人/愛の手帳所持者５２３人/精神障害者福祉手帳５１４人</t>
    <rPh sb="0" eb="3">
      <t>ショウガイシャ</t>
    </rPh>
    <rPh sb="3" eb="5">
      <t>テチョウ</t>
    </rPh>
    <rPh sb="5" eb="8">
      <t>ショジシャ</t>
    </rPh>
    <rPh sb="12" eb="13">
      <t>ニン</t>
    </rPh>
    <rPh sb="14" eb="15">
      <t>アイ</t>
    </rPh>
    <rPh sb="16" eb="18">
      <t>テチョウ</t>
    </rPh>
    <rPh sb="18" eb="21">
      <t>ショジシャ</t>
    </rPh>
    <rPh sb="24" eb="25">
      <t>ニン</t>
    </rPh>
    <rPh sb="26" eb="31">
      <t>セイシンショウガイシャ</t>
    </rPh>
    <rPh sb="31" eb="35">
      <t>フクシテチョウ</t>
    </rPh>
    <rPh sb="38" eb="39">
      <t>ニン</t>
    </rPh>
    <phoneticPr fontId="2"/>
  </si>
  <si>
    <t>保険者22,114人</t>
    <rPh sb="0" eb="3">
      <t>ホケンシャ</t>
    </rPh>
    <rPh sb="9" eb="10">
      <t>ニン</t>
    </rPh>
    <phoneticPr fontId="2"/>
  </si>
  <si>
    <t>56,633件</t>
    <rPh sb="6" eb="7">
      <t>ケン</t>
    </rPh>
    <phoneticPr fontId="2"/>
  </si>
  <si>
    <t>2,634件</t>
    <rPh sb="5" eb="6">
      <t>ケン</t>
    </rPh>
    <phoneticPr fontId="2"/>
  </si>
  <si>
    <t>6,697件</t>
    <rPh sb="5" eb="6">
      <t>ケン</t>
    </rPh>
    <phoneticPr fontId="2"/>
  </si>
  <si>
    <t>846件（2-1-8合わせ）</t>
    <rPh sb="3" eb="4">
      <t>ケン</t>
    </rPh>
    <rPh sb="10" eb="11">
      <t>ア</t>
    </rPh>
    <phoneticPr fontId="2"/>
  </si>
  <si>
    <t>26,575件</t>
    <rPh sb="6" eb="7">
      <t>ケン</t>
    </rPh>
    <phoneticPr fontId="2"/>
  </si>
  <si>
    <t>429件</t>
    <rPh sb="3" eb="4">
      <t>ケン</t>
    </rPh>
    <phoneticPr fontId="2"/>
  </si>
  <si>
    <t>9031件</t>
    <rPh sb="4" eb="5">
      <t>ケン</t>
    </rPh>
    <phoneticPr fontId="2"/>
  </si>
  <si>
    <t>5634件</t>
    <rPh sb="4" eb="5">
      <t>ケン</t>
    </rPh>
    <phoneticPr fontId="2"/>
  </si>
  <si>
    <t>委員３８人/167回開催</t>
    <rPh sb="0" eb="2">
      <t>イイン</t>
    </rPh>
    <rPh sb="4" eb="5">
      <t>ニン</t>
    </rPh>
    <rPh sb="9" eb="10">
      <t>カイ</t>
    </rPh>
    <rPh sb="10" eb="12">
      <t>カイサイ</t>
    </rPh>
    <phoneticPr fontId="2"/>
  </si>
  <si>
    <t>要介護認定4174人</t>
    <rPh sb="0" eb="3">
      <t>ヨウカイゴ</t>
    </rPh>
    <rPh sb="3" eb="5">
      <t>ニンテイ</t>
    </rPh>
    <rPh sb="9" eb="10">
      <t>ニン</t>
    </rPh>
    <phoneticPr fontId="2"/>
  </si>
  <si>
    <t>利用者272人</t>
    <rPh sb="0" eb="3">
      <t>リヨウシャ</t>
    </rPh>
    <rPh sb="6" eb="7">
      <t>ニン</t>
    </rPh>
    <phoneticPr fontId="2"/>
  </si>
  <si>
    <t>利用者460人</t>
    <rPh sb="0" eb="3">
      <t>リヨウシャ</t>
    </rPh>
    <rPh sb="6" eb="7">
      <t>ニン</t>
    </rPh>
    <phoneticPr fontId="2"/>
  </si>
  <si>
    <t>86人、6回</t>
    <rPh sb="2" eb="3">
      <t>ニン</t>
    </rPh>
    <rPh sb="5" eb="6">
      <t>カイ</t>
    </rPh>
    <phoneticPr fontId="2"/>
  </si>
  <si>
    <t>88人16回</t>
    <rPh sb="2" eb="3">
      <t>ニン</t>
    </rPh>
    <rPh sb="5" eb="6">
      <t>カイ</t>
    </rPh>
    <phoneticPr fontId="2"/>
  </si>
  <si>
    <t>この他市からの発注が251,896千円/会員1101人</t>
    <rPh sb="2" eb="3">
      <t>ホカ</t>
    </rPh>
    <rPh sb="3" eb="4">
      <t>シ</t>
    </rPh>
    <rPh sb="7" eb="9">
      <t>ハッチュウ</t>
    </rPh>
    <rPh sb="17" eb="19">
      <t>センエン</t>
    </rPh>
    <rPh sb="20" eb="22">
      <t>カイイン</t>
    </rPh>
    <rPh sb="26" eb="27">
      <t>ニン</t>
    </rPh>
    <phoneticPr fontId="2"/>
  </si>
  <si>
    <t>おとしより789人参加</t>
    <rPh sb="8" eb="9">
      <t>ニン</t>
    </rPh>
    <rPh sb="9" eb="11">
      <t>サンカ</t>
    </rPh>
    <phoneticPr fontId="2"/>
  </si>
  <si>
    <t>63人対象、延べ480人</t>
    <rPh sb="2" eb="5">
      <t>ニンタイショウ</t>
    </rPh>
    <rPh sb="6" eb="7">
      <t>ノ</t>
    </rPh>
    <rPh sb="11" eb="12">
      <t>ニン</t>
    </rPh>
    <phoneticPr fontId="2"/>
  </si>
  <si>
    <t>274人、延べ23686人</t>
    <rPh sb="3" eb="4">
      <t>ニン</t>
    </rPh>
    <rPh sb="5" eb="6">
      <t>ノ</t>
    </rPh>
    <rPh sb="12" eb="13">
      <t>ニン</t>
    </rPh>
    <phoneticPr fontId="2"/>
  </si>
  <si>
    <t>60回、2735人参加。会食6回、169人参加</t>
    <rPh sb="2" eb="3">
      <t>カイ</t>
    </rPh>
    <rPh sb="8" eb="9">
      <t>ニン</t>
    </rPh>
    <rPh sb="9" eb="11">
      <t>サンカ</t>
    </rPh>
    <rPh sb="12" eb="14">
      <t>カイショク</t>
    </rPh>
    <rPh sb="15" eb="16">
      <t>カイ</t>
    </rPh>
    <rPh sb="20" eb="21">
      <t>ニン</t>
    </rPh>
    <rPh sb="21" eb="23">
      <t>サンカ</t>
    </rPh>
    <phoneticPr fontId="2"/>
  </si>
  <si>
    <t>15クラブ、1438人</t>
    <rPh sb="10" eb="11">
      <t>ニン</t>
    </rPh>
    <phoneticPr fontId="2"/>
  </si>
  <si>
    <t>対象者1054人、延べ約1万回</t>
    <rPh sb="0" eb="3">
      <t>タイショウシャ</t>
    </rPh>
    <rPh sb="7" eb="8">
      <t>ニン</t>
    </rPh>
    <rPh sb="9" eb="10">
      <t>ノ</t>
    </rPh>
    <rPh sb="11" eb="12">
      <t>ヤク</t>
    </rPh>
    <rPh sb="13" eb="15">
      <t>マンカイ</t>
    </rPh>
    <phoneticPr fontId="2"/>
  </si>
  <si>
    <t>延べ634人</t>
    <rPh sb="0" eb="1">
      <t>ノ</t>
    </rPh>
    <rPh sb="5" eb="6">
      <t>ニン</t>
    </rPh>
    <phoneticPr fontId="2"/>
  </si>
  <si>
    <t>延べ1870件</t>
    <rPh sb="0" eb="1">
      <t>ノ</t>
    </rPh>
    <rPh sb="6" eb="7">
      <t>ケン</t>
    </rPh>
    <phoneticPr fontId="2"/>
  </si>
  <si>
    <t>934人受診</t>
    <rPh sb="3" eb="4">
      <t>ニン</t>
    </rPh>
    <rPh sb="4" eb="6">
      <t>ジュシン</t>
    </rPh>
    <phoneticPr fontId="2"/>
  </si>
  <si>
    <t>865人受診</t>
    <rPh sb="3" eb="4">
      <t>ニン</t>
    </rPh>
    <rPh sb="4" eb="6">
      <t>ジュシン</t>
    </rPh>
    <phoneticPr fontId="2"/>
  </si>
  <si>
    <t>170人受診</t>
    <rPh sb="3" eb="4">
      <t>ニン</t>
    </rPh>
    <rPh sb="4" eb="6">
      <t>ジュシン</t>
    </rPh>
    <phoneticPr fontId="2"/>
  </si>
  <si>
    <t>1566人受診</t>
    <rPh sb="4" eb="5">
      <t>ニン</t>
    </rPh>
    <rPh sb="5" eb="7">
      <t>ジュシン</t>
    </rPh>
    <phoneticPr fontId="2"/>
  </si>
  <si>
    <t>2766人受診</t>
    <rPh sb="4" eb="5">
      <t>ニン</t>
    </rPh>
    <rPh sb="5" eb="7">
      <t>ジュシン</t>
    </rPh>
    <phoneticPr fontId="2"/>
  </si>
  <si>
    <t>2267人受診</t>
    <rPh sb="4" eb="5">
      <t>ニン</t>
    </rPh>
    <rPh sb="5" eb="7">
      <t>ジュシン</t>
    </rPh>
    <phoneticPr fontId="2"/>
  </si>
  <si>
    <t>166人受診</t>
    <rPh sb="3" eb="4">
      <t>ニン</t>
    </rPh>
    <rPh sb="4" eb="6">
      <t>ジュシン</t>
    </rPh>
    <phoneticPr fontId="2"/>
  </si>
  <si>
    <t>5483人受診</t>
    <rPh sb="4" eb="5">
      <t>ニン</t>
    </rPh>
    <rPh sb="5" eb="7">
      <t>ジュシン</t>
    </rPh>
    <phoneticPr fontId="2"/>
  </si>
  <si>
    <t>1700人受診</t>
    <rPh sb="4" eb="5">
      <t>ニン</t>
    </rPh>
    <rPh sb="5" eb="7">
      <t>ジュシン</t>
    </rPh>
    <phoneticPr fontId="2"/>
  </si>
  <si>
    <t>BCG950人</t>
    <rPh sb="6" eb="7">
      <t>ニン</t>
    </rPh>
    <phoneticPr fontId="2"/>
  </si>
  <si>
    <t>1522人</t>
    <rPh sb="4" eb="5">
      <t>ニン</t>
    </rPh>
    <phoneticPr fontId="2"/>
  </si>
  <si>
    <t>795人</t>
    <rPh sb="3" eb="4">
      <t>ニン</t>
    </rPh>
    <phoneticPr fontId="2"/>
  </si>
  <si>
    <t>3890人</t>
    <rPh sb="4" eb="5">
      <t>ニン</t>
    </rPh>
    <phoneticPr fontId="2"/>
  </si>
  <si>
    <t>4231人</t>
    <rPh sb="4" eb="5">
      <t>ニン</t>
    </rPh>
    <phoneticPr fontId="2"/>
  </si>
  <si>
    <t>8917人</t>
    <rPh sb="4" eb="5">
      <t>ニン</t>
    </rPh>
    <phoneticPr fontId="2"/>
  </si>
  <si>
    <t>延べ3300人</t>
    <rPh sb="0" eb="1">
      <t>ノ</t>
    </rPh>
    <rPh sb="6" eb="7">
      <t>ニン</t>
    </rPh>
    <phoneticPr fontId="2"/>
  </si>
  <si>
    <t>450人</t>
    <rPh sb="3" eb="4">
      <t>ニン</t>
    </rPh>
    <phoneticPr fontId="2"/>
  </si>
  <si>
    <t>2033人</t>
    <rPh sb="4" eb="5">
      <t>ニン</t>
    </rPh>
    <phoneticPr fontId="2"/>
  </si>
  <si>
    <t>886人</t>
    <rPh sb="3" eb="4">
      <t>ニン</t>
    </rPh>
    <phoneticPr fontId="2"/>
  </si>
  <si>
    <t>2120人</t>
    <rPh sb="4" eb="5">
      <t>ニン</t>
    </rPh>
    <phoneticPr fontId="2"/>
  </si>
  <si>
    <t>小金井市利用入院5480人、外来6482人</t>
    <rPh sb="0" eb="4">
      <t>コガネイシ</t>
    </rPh>
    <rPh sb="4" eb="6">
      <t>リヨウ</t>
    </rPh>
    <rPh sb="6" eb="8">
      <t>ニュウイン</t>
    </rPh>
    <rPh sb="12" eb="13">
      <t>ニン</t>
    </rPh>
    <rPh sb="14" eb="16">
      <t>ガイライ</t>
    </rPh>
    <rPh sb="20" eb="21">
      <t>ニン</t>
    </rPh>
    <phoneticPr fontId="2"/>
  </si>
  <si>
    <t>4503頭登録</t>
    <rPh sb="4" eb="5">
      <t>トウ</t>
    </rPh>
    <rPh sb="5" eb="7">
      <t>トウロク</t>
    </rPh>
    <phoneticPr fontId="2"/>
  </si>
  <si>
    <t>相談2945件、</t>
    <rPh sb="0" eb="2">
      <t>ソウダン</t>
    </rPh>
    <rPh sb="6" eb="7">
      <t>ケン</t>
    </rPh>
    <phoneticPr fontId="2"/>
  </si>
  <si>
    <t>延べ23731人</t>
    <rPh sb="0" eb="1">
      <t>ノ</t>
    </rPh>
    <rPh sb="7" eb="8">
      <t>ニン</t>
    </rPh>
    <phoneticPr fontId="2"/>
  </si>
  <si>
    <t>会員1139人</t>
    <rPh sb="0" eb="2">
      <t>カイイン</t>
    </rPh>
    <rPh sb="6" eb="7">
      <t>ニン</t>
    </rPh>
    <phoneticPr fontId="2"/>
  </si>
  <si>
    <t>2件、延べ13日</t>
    <rPh sb="1" eb="2">
      <t>ケン</t>
    </rPh>
    <rPh sb="3" eb="4">
      <t>ノ</t>
    </rPh>
    <rPh sb="7" eb="8">
      <t>ニチ</t>
    </rPh>
    <phoneticPr fontId="2"/>
  </si>
  <si>
    <t>41世帯</t>
    <rPh sb="2" eb="4">
      <t>セタイ</t>
    </rPh>
    <phoneticPr fontId="2"/>
  </si>
  <si>
    <t>利用11世帯。派遣1305時間。</t>
    <rPh sb="0" eb="2">
      <t>リヨウ</t>
    </rPh>
    <rPh sb="4" eb="6">
      <t>セタイ</t>
    </rPh>
    <rPh sb="7" eb="9">
      <t>ハケン</t>
    </rPh>
    <rPh sb="13" eb="15">
      <t>ジカン</t>
    </rPh>
    <phoneticPr fontId="2"/>
  </si>
  <si>
    <t>貸付11件</t>
    <rPh sb="0" eb="2">
      <t>カシツケ</t>
    </rPh>
    <rPh sb="4" eb="5">
      <t>ケン</t>
    </rPh>
    <phoneticPr fontId="2"/>
  </si>
  <si>
    <t>就労決定12</t>
    <rPh sb="0" eb="4">
      <t>シュウロウケッテイ</t>
    </rPh>
    <phoneticPr fontId="2"/>
  </si>
  <si>
    <t>対象1人（小学校修了前特例）</t>
    <rPh sb="0" eb="2">
      <t>タイショウ</t>
    </rPh>
    <rPh sb="3" eb="4">
      <t>ニン</t>
    </rPh>
    <rPh sb="5" eb="8">
      <t>ショウガッコウ</t>
    </rPh>
    <rPh sb="8" eb="10">
      <t>シュウリョウ</t>
    </rPh>
    <rPh sb="10" eb="11">
      <t>マエ</t>
    </rPh>
    <rPh sb="11" eb="13">
      <t>トクレイ</t>
    </rPh>
    <phoneticPr fontId="2"/>
  </si>
  <si>
    <t>対象児童12,796人</t>
    <rPh sb="0" eb="2">
      <t>タイショウ</t>
    </rPh>
    <rPh sb="2" eb="4">
      <t>ジドウ</t>
    </rPh>
    <rPh sb="10" eb="11">
      <t>ニン</t>
    </rPh>
    <phoneticPr fontId="2"/>
  </si>
  <si>
    <t>対象798人</t>
    <rPh sb="0" eb="2">
      <t>タイショウ</t>
    </rPh>
    <rPh sb="5" eb="6">
      <t>ニン</t>
    </rPh>
    <phoneticPr fontId="2"/>
  </si>
  <si>
    <t>受給者28人</t>
    <rPh sb="0" eb="3">
      <t>ジュキュウシャ</t>
    </rPh>
    <rPh sb="5" eb="6">
      <t>ニン</t>
    </rPh>
    <phoneticPr fontId="2"/>
  </si>
  <si>
    <t>受給資格者475人</t>
    <rPh sb="0" eb="4">
      <t>ジュキュウシカク</t>
    </rPh>
    <rPh sb="4" eb="5">
      <t>シャ</t>
    </rPh>
    <rPh sb="8" eb="9">
      <t>ニン</t>
    </rPh>
    <phoneticPr fontId="2"/>
  </si>
  <si>
    <t>対象者739人。件数9213件</t>
    <rPh sb="0" eb="3">
      <t>タイショウシャ</t>
    </rPh>
    <rPh sb="6" eb="7">
      <t>ニン</t>
    </rPh>
    <rPh sb="8" eb="10">
      <t>ケンスウ</t>
    </rPh>
    <rPh sb="14" eb="15">
      <t>ケン</t>
    </rPh>
    <phoneticPr fontId="2"/>
  </si>
  <si>
    <t>対象6182人。件数112,979件</t>
    <rPh sb="0" eb="2">
      <t>タイショウ</t>
    </rPh>
    <rPh sb="6" eb="7">
      <t>ニン</t>
    </rPh>
    <rPh sb="8" eb="10">
      <t>ケンスウ</t>
    </rPh>
    <rPh sb="17" eb="18">
      <t>ケン</t>
    </rPh>
    <phoneticPr fontId="2"/>
  </si>
  <si>
    <t>対象児童4,212人</t>
    <rPh sb="0" eb="4">
      <t>タイショウジドウ</t>
    </rPh>
    <rPh sb="9" eb="10">
      <t>ニン</t>
    </rPh>
    <phoneticPr fontId="2"/>
  </si>
  <si>
    <t>児童数543人</t>
    <rPh sb="0" eb="3">
      <t>ジドウスウ</t>
    </rPh>
    <rPh sb="6" eb="7">
      <t>ニン</t>
    </rPh>
    <phoneticPr fontId="2"/>
  </si>
  <si>
    <t>児童数846人</t>
    <rPh sb="0" eb="3">
      <t>ジドウスウ</t>
    </rPh>
    <rPh sb="6" eb="7">
      <t>ニン</t>
    </rPh>
    <phoneticPr fontId="2"/>
  </si>
  <si>
    <t>保育室</t>
    <rPh sb="0" eb="3">
      <t>ホイクシツ</t>
    </rPh>
    <phoneticPr fontId="2"/>
  </si>
  <si>
    <t>家庭福祉員</t>
    <rPh sb="0" eb="5">
      <t>カテイフクシイン</t>
    </rPh>
    <phoneticPr fontId="2"/>
  </si>
  <si>
    <t>34人（延べ8940人）</t>
    <rPh sb="2" eb="3">
      <t>ニン</t>
    </rPh>
    <rPh sb="4" eb="5">
      <t>ノ</t>
    </rPh>
    <rPh sb="10" eb="11">
      <t>ニン</t>
    </rPh>
    <phoneticPr fontId="2"/>
  </si>
  <si>
    <t>28人（延べ313人）</t>
    <rPh sb="2" eb="3">
      <t>ニン</t>
    </rPh>
    <rPh sb="4" eb="5">
      <t>ノ</t>
    </rPh>
    <rPh sb="9" eb="10">
      <t>ニン</t>
    </rPh>
    <phoneticPr fontId="2"/>
  </si>
  <si>
    <t>延べ2292人</t>
    <rPh sb="0" eb="1">
      <t>ノ</t>
    </rPh>
    <rPh sb="6" eb="7">
      <t>ニン</t>
    </rPh>
    <phoneticPr fontId="2"/>
  </si>
  <si>
    <t>延べ人数2438人</t>
    <rPh sb="0" eb="1">
      <t>ノ</t>
    </rPh>
    <rPh sb="2" eb="4">
      <t>ニンズウ</t>
    </rPh>
    <rPh sb="8" eb="9">
      <t>ニン</t>
    </rPh>
    <phoneticPr fontId="2"/>
  </si>
  <si>
    <t>実施216回、延べ2433人</t>
    <rPh sb="0" eb="2">
      <t>ジッシ</t>
    </rPh>
    <rPh sb="5" eb="6">
      <t>カイ</t>
    </rPh>
    <rPh sb="7" eb="8">
      <t>ノ</t>
    </rPh>
    <rPh sb="13" eb="14">
      <t>ニン</t>
    </rPh>
    <phoneticPr fontId="2"/>
  </si>
  <si>
    <t>在籍15人</t>
    <rPh sb="0" eb="2">
      <t>ザイセキ</t>
    </rPh>
    <rPh sb="4" eb="5">
      <t>ニン</t>
    </rPh>
    <phoneticPr fontId="2"/>
  </si>
  <si>
    <t>282日開館、99525人利用</t>
    <rPh sb="3" eb="4">
      <t>ニチ</t>
    </rPh>
    <rPh sb="4" eb="6">
      <t>カイカン</t>
    </rPh>
    <rPh sb="12" eb="13">
      <t>ニン</t>
    </rPh>
    <rPh sb="13" eb="15">
      <t>リヨウ</t>
    </rPh>
    <phoneticPr fontId="2"/>
  </si>
  <si>
    <t>在籍708人</t>
    <rPh sb="0" eb="2">
      <t>ザイセキ</t>
    </rPh>
    <rPh sb="5" eb="6">
      <t>ニン</t>
    </rPh>
    <phoneticPr fontId="2"/>
  </si>
  <si>
    <t>昭和㈱受託</t>
    <rPh sb="0" eb="2">
      <t>ショウワ</t>
    </rPh>
    <rPh sb="3" eb="5">
      <t>ジュタク</t>
    </rPh>
    <phoneticPr fontId="2"/>
  </si>
  <si>
    <t>証明127件</t>
    <rPh sb="0" eb="2">
      <t>ショウメイ</t>
    </rPh>
    <rPh sb="5" eb="6">
      <t>ケン</t>
    </rPh>
    <phoneticPr fontId="2"/>
  </si>
  <si>
    <t>929.37㎡</t>
    <phoneticPr fontId="2"/>
  </si>
  <si>
    <t>214.02㎡</t>
    <phoneticPr fontId="2"/>
  </si>
  <si>
    <t>土地取得1,040㎡</t>
    <rPh sb="0" eb="4">
      <t>トチシュトク</t>
    </rPh>
    <phoneticPr fontId="2"/>
  </si>
  <si>
    <t>都市計画道路3.4.12号線、226㎡</t>
    <rPh sb="0" eb="6">
      <t>トシケイカクドウロ</t>
    </rPh>
    <rPh sb="12" eb="14">
      <t>ゴウセン</t>
    </rPh>
    <phoneticPr fontId="2"/>
  </si>
  <si>
    <t>野村不動産、新日本建物のマンション開発に伴う</t>
    <rPh sb="0" eb="5">
      <t>ノムラフドウサン</t>
    </rPh>
    <rPh sb="6" eb="11">
      <t>シンニホンタテモノ</t>
    </rPh>
    <rPh sb="17" eb="19">
      <t>カイハツ</t>
    </rPh>
    <rPh sb="20" eb="21">
      <t>トモナ</t>
    </rPh>
    <phoneticPr fontId="2"/>
  </si>
  <si>
    <t>㈱地域計画連合受託</t>
    <rPh sb="1" eb="7">
      <t>チイキケイカクレンゴウ</t>
    </rPh>
    <rPh sb="7" eb="9">
      <t>ジュタク</t>
    </rPh>
    <phoneticPr fontId="2"/>
  </si>
  <si>
    <t>サポーター11団体</t>
    <rPh sb="7" eb="9">
      <t>ダンタイ</t>
    </rPh>
    <phoneticPr fontId="2"/>
  </si>
  <si>
    <t>1件</t>
    <rPh sb="1" eb="2">
      <t>ケン</t>
    </rPh>
    <phoneticPr fontId="2"/>
  </si>
  <si>
    <t>撤去5771台</t>
    <rPh sb="0" eb="2">
      <t>テッキョ</t>
    </rPh>
    <rPh sb="6" eb="7">
      <t>ダイ</t>
    </rPh>
    <phoneticPr fontId="2"/>
  </si>
  <si>
    <t>使用件数112万件</t>
    <rPh sb="0" eb="4">
      <t>シヨウケンスウ</t>
    </rPh>
    <rPh sb="7" eb="9">
      <t>マンケン</t>
    </rPh>
    <phoneticPr fontId="2"/>
  </si>
  <si>
    <t>8306灯</t>
    <rPh sb="4" eb="5">
      <t>トウ</t>
    </rPh>
    <phoneticPr fontId="2"/>
  </si>
  <si>
    <t>街路灯電気料補助金41灯</t>
    <rPh sb="0" eb="3">
      <t>ガイロトウ</t>
    </rPh>
    <rPh sb="3" eb="6">
      <t>デンキリョウ</t>
    </rPh>
    <rPh sb="6" eb="9">
      <t>ホジョキン</t>
    </rPh>
    <rPh sb="11" eb="12">
      <t>トウ</t>
    </rPh>
    <phoneticPr fontId="2"/>
  </si>
  <si>
    <t>乗車人数延べ約100万人</t>
    <rPh sb="0" eb="4">
      <t>ジョウシャニンズウ</t>
    </rPh>
    <rPh sb="4" eb="5">
      <t>ノ</t>
    </rPh>
    <rPh sb="6" eb="7">
      <t>ヤク</t>
    </rPh>
    <rPh sb="10" eb="12">
      <t>マンニン</t>
    </rPh>
    <phoneticPr fontId="2"/>
  </si>
  <si>
    <t>新都市開発公社受託</t>
    <rPh sb="0" eb="1">
      <t>シン</t>
    </rPh>
    <rPh sb="1" eb="3">
      <t>トシ</t>
    </rPh>
    <rPh sb="3" eb="7">
      <t>カイハツコウシャ</t>
    </rPh>
    <rPh sb="7" eb="9">
      <t>ジュタク</t>
    </rPh>
    <phoneticPr fontId="2"/>
  </si>
  <si>
    <t>歳入歳出外の現金の出入りが約82～3億円ある。（主に保管金）</t>
    <rPh sb="0" eb="5">
      <t>サイニュウサイシュツガイ</t>
    </rPh>
    <rPh sb="6" eb="8">
      <t>ゲンキン</t>
    </rPh>
    <rPh sb="9" eb="11">
      <t>デイ</t>
    </rPh>
    <rPh sb="13" eb="14">
      <t>ヤク</t>
    </rPh>
    <rPh sb="18" eb="20">
      <t>オクエン</t>
    </rPh>
    <rPh sb="24" eb="25">
      <t>オモ</t>
    </rPh>
    <rPh sb="26" eb="29">
      <t>ホカンキン</t>
    </rPh>
    <phoneticPr fontId="2"/>
  </si>
  <si>
    <t>児童数5199人</t>
    <rPh sb="0" eb="3">
      <t>ジドウスウ</t>
    </rPh>
    <rPh sb="7" eb="8">
      <t>ニン</t>
    </rPh>
    <phoneticPr fontId="2"/>
  </si>
  <si>
    <t>校舎50,500㎡</t>
    <rPh sb="0" eb="2">
      <t>コウシャ</t>
    </rPh>
    <phoneticPr fontId="2"/>
  </si>
  <si>
    <t>生徒数2,270人</t>
    <rPh sb="0" eb="3">
      <t>セイトスウ</t>
    </rPh>
    <rPh sb="8" eb="9">
      <t>ニン</t>
    </rPh>
    <phoneticPr fontId="2"/>
  </si>
  <si>
    <t>校舎32,161㎡</t>
    <rPh sb="0" eb="2">
      <t>コウシャ</t>
    </rPh>
    <phoneticPr fontId="2"/>
  </si>
  <si>
    <t>第一中学校は全部借地</t>
    <rPh sb="0" eb="2">
      <t>ダイイチ</t>
    </rPh>
    <rPh sb="2" eb="5">
      <t>チュウガッコウ</t>
    </rPh>
    <rPh sb="6" eb="10">
      <t>ゼンブシャクチ</t>
    </rPh>
    <phoneticPr fontId="2"/>
  </si>
  <si>
    <t>月割対象74人</t>
    <rPh sb="0" eb="2">
      <t>ツキワリ</t>
    </rPh>
    <rPh sb="2" eb="4">
      <t>タイショウ</t>
    </rPh>
    <rPh sb="6" eb="7">
      <t>ニン</t>
    </rPh>
    <phoneticPr fontId="2"/>
  </si>
  <si>
    <t>対象者150人</t>
    <rPh sb="0" eb="3">
      <t>タイショウシャ</t>
    </rPh>
    <rPh sb="6" eb="7">
      <t>ニン</t>
    </rPh>
    <phoneticPr fontId="2"/>
  </si>
  <si>
    <t>在籍850人</t>
    <rPh sb="0" eb="2">
      <t>ザイセキ</t>
    </rPh>
    <rPh sb="5" eb="6">
      <t>ニン</t>
    </rPh>
    <phoneticPr fontId="2"/>
  </si>
  <si>
    <t>187回×5564人</t>
    <rPh sb="3" eb="4">
      <t>カイ</t>
    </rPh>
    <rPh sb="9" eb="10">
      <t>ニン</t>
    </rPh>
    <phoneticPr fontId="2"/>
  </si>
  <si>
    <t>1164回</t>
    <rPh sb="4" eb="5">
      <t>カイ</t>
    </rPh>
    <phoneticPr fontId="2"/>
  </si>
  <si>
    <t>755人</t>
    <rPh sb="3" eb="4">
      <t>ニン</t>
    </rPh>
    <phoneticPr fontId="2"/>
  </si>
  <si>
    <t>926人</t>
    <rPh sb="3" eb="4">
      <t>ニン</t>
    </rPh>
    <phoneticPr fontId="2"/>
  </si>
  <si>
    <t>923人＋738人</t>
    <rPh sb="3" eb="4">
      <t>ニン</t>
    </rPh>
    <rPh sb="8" eb="9">
      <t>ニン</t>
    </rPh>
    <phoneticPr fontId="2"/>
  </si>
  <si>
    <t>この他に都費職員274名</t>
    <rPh sb="2" eb="3">
      <t>ホカ</t>
    </rPh>
    <rPh sb="4" eb="6">
      <t>トヒ</t>
    </rPh>
    <rPh sb="6" eb="8">
      <t>ショクイン</t>
    </rPh>
    <rPh sb="11" eb="12">
      <t>メイ</t>
    </rPh>
    <phoneticPr fontId="2"/>
  </si>
  <si>
    <t>この他に都費職員132名</t>
    <rPh sb="2" eb="3">
      <t>ホカ</t>
    </rPh>
    <rPh sb="4" eb="6">
      <t>トヒ</t>
    </rPh>
    <rPh sb="6" eb="8">
      <t>ショクイン</t>
    </rPh>
    <rPh sb="11" eb="12">
      <t>メイ</t>
    </rPh>
    <phoneticPr fontId="2"/>
  </si>
  <si>
    <t>対象1221人、参加659人</t>
    <rPh sb="0" eb="2">
      <t>タイショウ</t>
    </rPh>
    <rPh sb="6" eb="7">
      <t>ニン</t>
    </rPh>
    <rPh sb="8" eb="10">
      <t>サンカ</t>
    </rPh>
    <rPh sb="13" eb="14">
      <t>ニン</t>
    </rPh>
    <phoneticPr fontId="2"/>
  </si>
  <si>
    <t>実施7回</t>
    <rPh sb="0" eb="2">
      <t>ジッシ</t>
    </rPh>
    <rPh sb="3" eb="4">
      <t>カイ</t>
    </rPh>
    <phoneticPr fontId="2"/>
  </si>
  <si>
    <t>9944人利用</t>
    <rPh sb="4" eb="5">
      <t>ニン</t>
    </rPh>
    <rPh sb="5" eb="7">
      <t>リヨウ</t>
    </rPh>
    <phoneticPr fontId="2"/>
  </si>
  <si>
    <t>入館4329人</t>
    <rPh sb="0" eb="2">
      <t>ニュウカン</t>
    </rPh>
    <rPh sb="6" eb="7">
      <t>ニン</t>
    </rPh>
    <phoneticPr fontId="2"/>
  </si>
  <si>
    <t>市民体育大会8350人。各種大会1030人</t>
    <rPh sb="0" eb="6">
      <t>シミンタイイクタイカイ</t>
    </rPh>
    <rPh sb="10" eb="11">
      <t>ニン</t>
    </rPh>
    <rPh sb="12" eb="14">
      <t>カクシュ</t>
    </rPh>
    <rPh sb="14" eb="16">
      <t>タイカイ</t>
    </rPh>
    <rPh sb="20" eb="21">
      <t>ニン</t>
    </rPh>
    <phoneticPr fontId="2"/>
  </si>
  <si>
    <t>利用276,957人（5729件）</t>
    <rPh sb="0" eb="2">
      <t>リヨウ</t>
    </rPh>
    <rPh sb="9" eb="10">
      <t>ニン</t>
    </rPh>
    <rPh sb="15" eb="16">
      <t>ケン</t>
    </rPh>
    <phoneticPr fontId="2"/>
  </si>
  <si>
    <t>利用46,905人（4741件）</t>
    <rPh sb="0" eb="2">
      <t>リヨウ</t>
    </rPh>
    <rPh sb="8" eb="9">
      <t>ニン</t>
    </rPh>
    <rPh sb="14" eb="15">
      <t>ケン</t>
    </rPh>
    <phoneticPr fontId="2"/>
  </si>
  <si>
    <t>25,503人</t>
    <rPh sb="6" eb="7">
      <t>ニン</t>
    </rPh>
    <phoneticPr fontId="2"/>
  </si>
  <si>
    <t>102,271人</t>
    <rPh sb="7" eb="8">
      <t>ニン</t>
    </rPh>
    <phoneticPr fontId="2"/>
  </si>
  <si>
    <t>21,710冊</t>
    <rPh sb="6" eb="7">
      <t>サツ</t>
    </rPh>
    <phoneticPr fontId="2"/>
  </si>
  <si>
    <t>貸出数867,461回</t>
    <rPh sb="0" eb="3">
      <t>カシダシスウ</t>
    </rPh>
    <rPh sb="10" eb="11">
      <t>カイ</t>
    </rPh>
    <phoneticPr fontId="2"/>
  </si>
  <si>
    <t>蔵書434千冊、登録者市内51,800人</t>
    <rPh sb="0" eb="2">
      <t>ゾウショ</t>
    </rPh>
    <rPh sb="5" eb="7">
      <t>センサツ</t>
    </rPh>
    <rPh sb="8" eb="11">
      <t>トウロクシャ</t>
    </rPh>
    <rPh sb="11" eb="13">
      <t>シナイ</t>
    </rPh>
    <rPh sb="19" eb="20">
      <t>ニン</t>
    </rPh>
    <phoneticPr fontId="2"/>
  </si>
  <si>
    <t>傍聴436人、委員会傍聴469人</t>
    <rPh sb="0" eb="2">
      <t>ボウチョウ</t>
    </rPh>
    <rPh sb="5" eb="6">
      <t>ニン</t>
    </rPh>
    <rPh sb="7" eb="12">
      <t>イインカイボウチョウ</t>
    </rPh>
    <rPh sb="15" eb="16">
      <t>ニン</t>
    </rPh>
    <phoneticPr fontId="2"/>
  </si>
  <si>
    <t>有権者95,335人</t>
    <rPh sb="0" eb="3">
      <t>ユウケンシャ</t>
    </rPh>
    <rPh sb="9" eb="10">
      <t>ニン</t>
    </rPh>
    <phoneticPr fontId="2"/>
  </si>
  <si>
    <t>投票率59.78％</t>
    <rPh sb="0" eb="3">
      <t>トウヒョウリツ</t>
    </rPh>
    <phoneticPr fontId="2"/>
  </si>
  <si>
    <t>投票率46.16％</t>
    <rPh sb="0" eb="3">
      <t>トウヒョウリツ</t>
    </rPh>
    <phoneticPr fontId="2"/>
  </si>
  <si>
    <t>投票率43.27％</t>
    <rPh sb="0" eb="3">
      <t>トウヒョウリツ</t>
    </rPh>
    <phoneticPr fontId="2"/>
  </si>
  <si>
    <t>18条許可１、４条届出１２、５条届出３１、</t>
    <rPh sb="2" eb="3">
      <t>ジョウ</t>
    </rPh>
    <rPh sb="3" eb="5">
      <t>キョカ</t>
    </rPh>
    <rPh sb="8" eb="9">
      <t>ジョウ</t>
    </rPh>
    <rPh sb="9" eb="11">
      <t>トドケデ</t>
    </rPh>
    <rPh sb="15" eb="16">
      <t>ジョウ</t>
    </rPh>
    <rPh sb="16" eb="18">
      <t>トドケデ</t>
    </rPh>
    <phoneticPr fontId="2"/>
  </si>
  <si>
    <t>一般財源</t>
    <rPh sb="0" eb="2">
      <t>イッパン</t>
    </rPh>
    <rPh sb="2" eb="4">
      <t>ザイゲン</t>
    </rPh>
    <phoneticPr fontId="2"/>
  </si>
  <si>
    <t>国民健康保険</t>
    <rPh sb="0" eb="6">
      <t>コクミンケンコウホケン</t>
    </rPh>
    <phoneticPr fontId="2"/>
  </si>
  <si>
    <t>H25予算</t>
    <rPh sb="3" eb="5">
      <t>ヨサン</t>
    </rPh>
    <phoneticPr fontId="2"/>
  </si>
  <si>
    <t>現年度分徴収率９８.1％想定</t>
    <rPh sb="0" eb="4">
      <t>ゲンネンドブン</t>
    </rPh>
    <rPh sb="4" eb="7">
      <t>チョウシュウリツ</t>
    </rPh>
    <rPh sb="12" eb="14">
      <t>ソウテイ</t>
    </rPh>
    <phoneticPr fontId="2"/>
  </si>
  <si>
    <t>過年度分徴収率83.3％想定</t>
    <rPh sb="0" eb="4">
      <t>カネンドブン</t>
    </rPh>
    <phoneticPr fontId="2"/>
  </si>
  <si>
    <t>13-1‐2</t>
  </si>
  <si>
    <t>民生費国庫負担金</t>
    <rPh sb="0" eb="2">
      <t>ミンセイ</t>
    </rPh>
    <rPh sb="2" eb="3">
      <t>ヒ</t>
    </rPh>
    <rPh sb="3" eb="8">
      <t>コッコフタンキン</t>
    </rPh>
    <phoneticPr fontId="2"/>
  </si>
  <si>
    <t>衛生費国庫負担金</t>
    <rPh sb="0" eb="7">
      <t>エイセイヒコッコフタン</t>
    </rPh>
    <rPh sb="7" eb="8">
      <t>カネ</t>
    </rPh>
    <phoneticPr fontId="2"/>
  </si>
  <si>
    <t>鉄道線増立体化整備基金</t>
    <rPh sb="0" eb="2">
      <t>テツドウ</t>
    </rPh>
    <rPh sb="2" eb="4">
      <t>センゾウ</t>
    </rPh>
    <rPh sb="4" eb="11">
      <t>リッタイカセイビキキン</t>
    </rPh>
    <phoneticPr fontId="2"/>
  </si>
  <si>
    <t>都議会議員選挙費</t>
    <rPh sb="0" eb="3">
      <t>トギカイ</t>
    </rPh>
    <rPh sb="3" eb="5">
      <t>ギイン</t>
    </rPh>
    <rPh sb="5" eb="7">
      <t>センキョ</t>
    </rPh>
    <rPh sb="7" eb="8">
      <t>ヒ</t>
    </rPh>
    <phoneticPr fontId="2"/>
  </si>
  <si>
    <t>都議会議員選挙啓発費</t>
    <rPh sb="0" eb="3">
      <t>トギカイ</t>
    </rPh>
    <rPh sb="3" eb="5">
      <t>ギイン</t>
    </rPh>
    <rPh sb="5" eb="7">
      <t>センキョ</t>
    </rPh>
    <rPh sb="7" eb="9">
      <t>ケイハツ</t>
    </rPh>
    <rPh sb="9" eb="10">
      <t>ヒ</t>
    </rPh>
    <phoneticPr fontId="2"/>
  </si>
  <si>
    <t>国民健康保険事業費</t>
    <rPh sb="0" eb="2">
      <t>コクミン</t>
    </rPh>
    <rPh sb="2" eb="4">
      <t>ケンコウ</t>
    </rPh>
    <rPh sb="4" eb="6">
      <t>ホケン</t>
    </rPh>
    <rPh sb="6" eb="9">
      <t>ジギョウヒ</t>
    </rPh>
    <phoneticPr fontId="2"/>
  </si>
  <si>
    <t>介護保険事業費</t>
    <rPh sb="0" eb="2">
      <t>カイゴ</t>
    </rPh>
    <rPh sb="2" eb="4">
      <t>ホケン</t>
    </rPh>
    <rPh sb="4" eb="7">
      <t>ジギョウヒ</t>
    </rPh>
    <phoneticPr fontId="2"/>
  </si>
  <si>
    <t>老人医療費</t>
    <rPh sb="0" eb="2">
      <t>ロウジン</t>
    </rPh>
    <rPh sb="2" eb="4">
      <t>イリョウ</t>
    </rPh>
    <rPh sb="4" eb="5">
      <t>ヒ</t>
    </rPh>
    <phoneticPr fontId="2"/>
  </si>
  <si>
    <t>3-2-8</t>
  </si>
  <si>
    <t>児童発達支援センター費</t>
    <rPh sb="0" eb="6">
      <t>ジドウハッタツシエン</t>
    </rPh>
    <rPh sb="10" eb="11">
      <t>ヒ</t>
    </rPh>
    <phoneticPr fontId="2"/>
  </si>
  <si>
    <t>他会計繰入金</t>
    <rPh sb="0" eb="1">
      <t>ホカ</t>
    </rPh>
    <rPh sb="1" eb="3">
      <t>カイケイ</t>
    </rPh>
    <rPh sb="3" eb="6">
      <t>クリイレキン</t>
    </rPh>
    <phoneticPr fontId="2"/>
  </si>
  <si>
    <t>11-1-4</t>
  </si>
  <si>
    <t>11-1-5</t>
  </si>
  <si>
    <t>現年度分徴収率９８％想定,過年度分徴収率81.3％想定</t>
    <rPh sb="0" eb="4">
      <t>ゲンネンドブン</t>
    </rPh>
    <rPh sb="4" eb="7">
      <t>チョウシュウリツ</t>
    </rPh>
    <rPh sb="10" eb="12">
      <t>ソウテイ</t>
    </rPh>
    <phoneticPr fontId="2"/>
  </si>
  <si>
    <t>現年度分徴収率99.4％想定,過年度分徴収率83.8％想定</t>
    <rPh sb="0" eb="4">
      <t>ゲンネンドブン</t>
    </rPh>
    <rPh sb="4" eb="7">
      <t>チョウシュウリツ</t>
    </rPh>
    <rPh sb="12" eb="14">
      <t>ソウテイ</t>
    </rPh>
    <phoneticPr fontId="2"/>
  </si>
  <si>
    <t>現年度分徴収率99.4％想定,過年度分徴収率82.8％想定</t>
    <rPh sb="0" eb="4">
      <t>ゲンネンドブン</t>
    </rPh>
    <rPh sb="4" eb="7">
      <t>チョウシュウリツ</t>
    </rPh>
    <rPh sb="12" eb="14">
      <t>ソウテイ</t>
    </rPh>
    <phoneticPr fontId="2"/>
  </si>
  <si>
    <t>土地</t>
    <rPh sb="0" eb="2">
      <t>トチ</t>
    </rPh>
    <phoneticPr fontId="2"/>
  </si>
  <si>
    <t>家屋</t>
    <rPh sb="0" eb="2">
      <t>カオク</t>
    </rPh>
    <phoneticPr fontId="2"/>
  </si>
  <si>
    <t>償却資産</t>
    <rPh sb="0" eb="4">
      <t>ショウキャクシサン</t>
    </rPh>
    <phoneticPr fontId="2"/>
  </si>
  <si>
    <t>収入率96.2％想定</t>
    <rPh sb="0" eb="3">
      <t>シュウニュウリツ</t>
    </rPh>
    <rPh sb="8" eb="10">
      <t>ソウテイ</t>
    </rPh>
    <phoneticPr fontId="2"/>
  </si>
  <si>
    <t>障害児通所訓練施設利用者負担金</t>
    <rPh sb="0" eb="3">
      <t>ショウガイジ</t>
    </rPh>
    <rPh sb="3" eb="7">
      <t>ツウショクンレン</t>
    </rPh>
    <rPh sb="7" eb="15">
      <t>シセツリヨウシャフタンキン</t>
    </rPh>
    <phoneticPr fontId="2"/>
  </si>
  <si>
    <t>保健衛生費負担金</t>
    <rPh sb="0" eb="5">
      <t>ホケンエイセイヒ</t>
    </rPh>
    <rPh sb="5" eb="8">
      <t>フタンキン</t>
    </rPh>
    <phoneticPr fontId="2"/>
  </si>
  <si>
    <t>養育医療非自己負担金</t>
    <rPh sb="0" eb="10">
      <t>ヨウイクイリョウヒジコフタンキン</t>
    </rPh>
    <phoneticPr fontId="2"/>
  </si>
  <si>
    <t>総務使用料</t>
    <rPh sb="0" eb="5">
      <t>ソウムシヨウリョウ</t>
    </rPh>
    <phoneticPr fontId="2"/>
  </si>
  <si>
    <t>はけの森美術館観覧料</t>
    <rPh sb="3" eb="7">
      <t>モリビジュツカン</t>
    </rPh>
    <rPh sb="7" eb="10">
      <t>カンランリョウ</t>
    </rPh>
    <phoneticPr fontId="2"/>
  </si>
  <si>
    <t>民生使用料</t>
    <rPh sb="0" eb="5">
      <t>ミンセイシヨウリョウ</t>
    </rPh>
    <phoneticPr fontId="2"/>
  </si>
  <si>
    <t>障害児通所訓練施設利用者使用料</t>
    <rPh sb="0" eb="7">
      <t>ショウガイジツウショクンレン</t>
    </rPh>
    <rPh sb="7" eb="9">
      <t>シセツ</t>
    </rPh>
    <rPh sb="9" eb="15">
      <t>リヨウシャシヨウリョウ</t>
    </rPh>
    <phoneticPr fontId="2"/>
  </si>
  <si>
    <t>自転車駐車場使用料</t>
    <rPh sb="0" eb="3">
      <t>ジテンシャ</t>
    </rPh>
    <rPh sb="3" eb="6">
      <t>チュウシャジョウ</t>
    </rPh>
    <rPh sb="6" eb="9">
      <t>シヨウリョウ</t>
    </rPh>
    <phoneticPr fontId="2"/>
  </si>
  <si>
    <t>一般廃棄物収集運搬許可申請手数料</t>
    <rPh sb="0" eb="5">
      <t>イッパンハイキブツ</t>
    </rPh>
    <rPh sb="5" eb="7">
      <t>シュウシュウ</t>
    </rPh>
    <rPh sb="7" eb="9">
      <t>ウンパン</t>
    </rPh>
    <rPh sb="9" eb="11">
      <t>キョカ</t>
    </rPh>
    <rPh sb="11" eb="16">
      <t>シンセイテスウリョウ</t>
    </rPh>
    <phoneticPr fontId="2"/>
  </si>
  <si>
    <t>障害児医療費負担金</t>
    <rPh sb="0" eb="3">
      <t>ショウガイジ</t>
    </rPh>
    <rPh sb="3" eb="9">
      <t>イリョウヒフタンキン</t>
    </rPh>
    <phoneticPr fontId="2"/>
  </si>
  <si>
    <t>障害児通所給付費負担金</t>
    <rPh sb="0" eb="3">
      <t>ショウガイジ</t>
    </rPh>
    <rPh sb="3" eb="5">
      <t>ツウショ</t>
    </rPh>
    <rPh sb="5" eb="8">
      <t>キュウフヒ</t>
    </rPh>
    <rPh sb="8" eb="11">
      <t>フタンキン</t>
    </rPh>
    <phoneticPr fontId="2"/>
  </si>
  <si>
    <t>中学生児童手当負担金</t>
    <rPh sb="0" eb="3">
      <t>チュウガクセイ</t>
    </rPh>
    <rPh sb="3" eb="7">
      <t>ジドウテアテ</t>
    </rPh>
    <rPh sb="7" eb="10">
      <t>フタンキン</t>
    </rPh>
    <phoneticPr fontId="2"/>
  </si>
  <si>
    <t>特例給付負担金</t>
    <rPh sb="0" eb="4">
      <t>トクレイキュウフ</t>
    </rPh>
    <rPh sb="4" eb="7">
      <t>フタンキン</t>
    </rPh>
    <phoneticPr fontId="2"/>
  </si>
  <si>
    <t>母子保健衛生費等負担金</t>
    <rPh sb="0" eb="2">
      <t>ボシ</t>
    </rPh>
    <rPh sb="2" eb="4">
      <t>ホケン</t>
    </rPh>
    <rPh sb="4" eb="7">
      <t>エイセイヒ</t>
    </rPh>
    <rPh sb="7" eb="8">
      <t>ナド</t>
    </rPh>
    <rPh sb="8" eb="11">
      <t>フタンキン</t>
    </rPh>
    <phoneticPr fontId="2"/>
  </si>
  <si>
    <t>次世代育成支援対策施設整備交付金</t>
    <rPh sb="0" eb="3">
      <t>ジセダイ</t>
    </rPh>
    <rPh sb="3" eb="5">
      <t>イクセイ</t>
    </rPh>
    <rPh sb="5" eb="13">
      <t>シエンタイサクシセツセイビ</t>
    </rPh>
    <rPh sb="13" eb="16">
      <t>コウフキン</t>
    </rPh>
    <phoneticPr fontId="2"/>
  </si>
  <si>
    <t>疾病感染症予防対策事業</t>
    <rPh sb="0" eb="2">
      <t>シッペイ</t>
    </rPh>
    <rPh sb="2" eb="5">
      <t>カンセンショウ</t>
    </rPh>
    <rPh sb="5" eb="7">
      <t>ヨボウ</t>
    </rPh>
    <rPh sb="7" eb="9">
      <t>タイサク</t>
    </rPh>
    <rPh sb="9" eb="11">
      <t>ジギョウ</t>
    </rPh>
    <phoneticPr fontId="2"/>
  </si>
  <si>
    <t>都市計画課２８９３００、区画整理課３１７０９００</t>
    <rPh sb="0" eb="5">
      <t>トシケイカクカ</t>
    </rPh>
    <rPh sb="12" eb="17">
      <t>クカクセイリカ</t>
    </rPh>
    <phoneticPr fontId="2"/>
  </si>
  <si>
    <t>学校施設環境改善交付金</t>
    <rPh sb="0" eb="11">
      <t>ガッコウシセツカンキョウカイゼンコウフキン</t>
    </rPh>
    <phoneticPr fontId="2"/>
  </si>
  <si>
    <t>中長期在留者住居地届出等事務委託金</t>
    <rPh sb="0" eb="3">
      <t>チュウチョウキ</t>
    </rPh>
    <rPh sb="3" eb="6">
      <t>ザイリュウシャ</t>
    </rPh>
    <rPh sb="6" eb="9">
      <t>ジュウキョチ</t>
    </rPh>
    <rPh sb="9" eb="11">
      <t>トドケデ</t>
    </rPh>
    <rPh sb="11" eb="12">
      <t>トウ</t>
    </rPh>
    <rPh sb="12" eb="14">
      <t>ジム</t>
    </rPh>
    <rPh sb="14" eb="16">
      <t>イタク</t>
    </rPh>
    <rPh sb="16" eb="17">
      <t>キン</t>
    </rPh>
    <phoneticPr fontId="2"/>
  </si>
  <si>
    <t>特別児童扶養手当事務取扱</t>
    <rPh sb="0" eb="2">
      <t>トクベツ</t>
    </rPh>
    <rPh sb="2" eb="4">
      <t>ジドウ</t>
    </rPh>
    <rPh sb="4" eb="6">
      <t>フヨウ</t>
    </rPh>
    <rPh sb="6" eb="8">
      <t>テアテ</t>
    </rPh>
    <rPh sb="8" eb="10">
      <t>ジム</t>
    </rPh>
    <rPh sb="10" eb="12">
      <t>トリアツカ</t>
    </rPh>
    <phoneticPr fontId="2"/>
  </si>
  <si>
    <t>障害児医療費負担金</t>
    <rPh sb="0" eb="3">
      <t>ショウガイジ</t>
    </rPh>
    <rPh sb="3" eb="6">
      <t>イリョウヒ</t>
    </rPh>
    <rPh sb="6" eb="9">
      <t>フタンキン</t>
    </rPh>
    <phoneticPr fontId="2"/>
  </si>
  <si>
    <t>障害児通所給付費</t>
    <rPh sb="0" eb="3">
      <t>ショウガイジ</t>
    </rPh>
    <rPh sb="3" eb="5">
      <t>ツウショ</t>
    </rPh>
    <rPh sb="5" eb="7">
      <t>キュウフ</t>
    </rPh>
    <rPh sb="7" eb="8">
      <t>ヒ</t>
    </rPh>
    <phoneticPr fontId="2"/>
  </si>
  <si>
    <t>母子保健衛生費等</t>
    <rPh sb="0" eb="7">
      <t>ボシホケンエイセイヒ</t>
    </rPh>
    <rPh sb="7" eb="8">
      <t>トウ</t>
    </rPh>
    <phoneticPr fontId="2"/>
  </si>
  <si>
    <t>病児病後保育事業補助金</t>
    <rPh sb="0" eb="1">
      <t>ヤマイ</t>
    </rPh>
    <rPh sb="1" eb="2">
      <t>ジ</t>
    </rPh>
    <rPh sb="2" eb="4">
      <t>ビョウゴ</t>
    </rPh>
    <rPh sb="4" eb="6">
      <t>ホイク</t>
    </rPh>
    <rPh sb="6" eb="8">
      <t>ジギョウ</t>
    </rPh>
    <rPh sb="8" eb="11">
      <t>ホジョキン</t>
    </rPh>
    <phoneticPr fontId="2"/>
  </si>
  <si>
    <t>学童クラブ整備費補助金</t>
    <rPh sb="0" eb="2">
      <t>ガクドウ</t>
    </rPh>
    <rPh sb="5" eb="11">
      <t>セイビヒホジョキン</t>
    </rPh>
    <phoneticPr fontId="2"/>
  </si>
  <si>
    <t>市町村土木費補助金</t>
    <rPh sb="0" eb="3">
      <t>シチョウソン</t>
    </rPh>
    <rPh sb="3" eb="6">
      <t>ドボクヒ</t>
    </rPh>
    <rPh sb="6" eb="9">
      <t>ホジョキン</t>
    </rPh>
    <phoneticPr fontId="2"/>
  </si>
  <si>
    <t>市道４１号線</t>
    <rPh sb="0" eb="2">
      <t>シドウ</t>
    </rPh>
    <rPh sb="4" eb="6">
      <t>ゴウセン</t>
    </rPh>
    <phoneticPr fontId="2"/>
  </si>
  <si>
    <t>スポーツ祭東京２０１３運営交付金</t>
    <rPh sb="4" eb="5">
      <t>マツリ</t>
    </rPh>
    <rPh sb="5" eb="7">
      <t>トウキョウ</t>
    </rPh>
    <rPh sb="11" eb="16">
      <t>ウンエイコウフキン</t>
    </rPh>
    <phoneticPr fontId="2"/>
  </si>
  <si>
    <t>スポーツ祭東京２０１3気運醸成開催記念事業費</t>
    <rPh sb="4" eb="5">
      <t>マツリ</t>
    </rPh>
    <rPh sb="5" eb="7">
      <t>トウキョウ</t>
    </rPh>
    <rPh sb="11" eb="13">
      <t>キウン</t>
    </rPh>
    <rPh sb="13" eb="15">
      <t>ジョウセイ</t>
    </rPh>
    <rPh sb="15" eb="19">
      <t>カイサイキネン</t>
    </rPh>
    <rPh sb="19" eb="22">
      <t>ジギョウヒ</t>
    </rPh>
    <phoneticPr fontId="2"/>
  </si>
  <si>
    <t>都議会選挙啓発費</t>
    <rPh sb="0" eb="1">
      <t>ト</t>
    </rPh>
    <rPh sb="1" eb="5">
      <t>ギカイセンキョ</t>
    </rPh>
    <rPh sb="5" eb="8">
      <t>ケイハツヒ</t>
    </rPh>
    <phoneticPr fontId="2"/>
  </si>
  <si>
    <t>都議会選挙費</t>
    <rPh sb="0" eb="1">
      <t>ト</t>
    </rPh>
    <rPh sb="1" eb="5">
      <t>ギカイセンキョ</t>
    </rPh>
    <rPh sb="5" eb="6">
      <t>ヒ</t>
    </rPh>
    <phoneticPr fontId="2"/>
  </si>
  <si>
    <t>参議院議員選挙費</t>
    <rPh sb="0" eb="3">
      <t>サンギイン</t>
    </rPh>
    <rPh sb="3" eb="5">
      <t>ギイン</t>
    </rPh>
    <rPh sb="5" eb="8">
      <t>センキョヒ</t>
    </rPh>
    <phoneticPr fontId="2"/>
  </si>
  <si>
    <t>農林業センサス調査区設定</t>
    <rPh sb="0" eb="3">
      <t>ノウリンギョウ</t>
    </rPh>
    <rPh sb="7" eb="10">
      <t>チョウサク</t>
    </rPh>
    <rPh sb="10" eb="12">
      <t>セッテイ</t>
    </rPh>
    <phoneticPr fontId="2"/>
  </si>
  <si>
    <t>住宅・土地統計調査</t>
    <rPh sb="0" eb="2">
      <t>ジュウタク</t>
    </rPh>
    <rPh sb="3" eb="9">
      <t>トチトウケイチョウサ</t>
    </rPh>
    <phoneticPr fontId="2"/>
  </si>
  <si>
    <t>経済センサス基礎調査準備事務</t>
    <rPh sb="0" eb="2">
      <t>ケイザイ</t>
    </rPh>
    <rPh sb="6" eb="14">
      <t>キソチョウサジュンビジム</t>
    </rPh>
    <phoneticPr fontId="2"/>
  </si>
  <si>
    <t>商業統計調査事務</t>
    <rPh sb="0" eb="2">
      <t>ショウギョウ</t>
    </rPh>
    <rPh sb="2" eb="8">
      <t>トウケイチョウサジム</t>
    </rPh>
    <phoneticPr fontId="2"/>
  </si>
  <si>
    <t>女性福祉資金貸付事業事務費</t>
    <rPh sb="0" eb="8">
      <t>ジョセイフクシシキンカシツケ</t>
    </rPh>
    <rPh sb="8" eb="10">
      <t>ジギョウ</t>
    </rPh>
    <rPh sb="10" eb="13">
      <t>ジムヒ</t>
    </rPh>
    <phoneticPr fontId="2"/>
  </si>
  <si>
    <t>医療助成申請書等の受理事務</t>
    <rPh sb="0" eb="2">
      <t>イリョウ</t>
    </rPh>
    <rPh sb="2" eb="4">
      <t>ジョセイ</t>
    </rPh>
    <rPh sb="4" eb="8">
      <t>シンセイショトウ</t>
    </rPh>
    <rPh sb="9" eb="13">
      <t>ジュリジム</t>
    </rPh>
    <phoneticPr fontId="2"/>
  </si>
  <si>
    <t>まちづくりみちづくりパートナー事業</t>
    <rPh sb="15" eb="17">
      <t>ジギョウ</t>
    </rPh>
    <phoneticPr fontId="2"/>
  </si>
  <si>
    <t>玉川上水人道橋整備事業に伴う歩道橋撤去</t>
    <rPh sb="0" eb="4">
      <t>タマガワジョウスイ</t>
    </rPh>
    <rPh sb="4" eb="11">
      <t>ジンドウキョウセイビジギョウ</t>
    </rPh>
    <rPh sb="12" eb="13">
      <t>トモナ</t>
    </rPh>
    <rPh sb="14" eb="19">
      <t>ホドウキョウテッキョ</t>
    </rPh>
    <phoneticPr fontId="2"/>
  </si>
  <si>
    <t>都市計画基礎調査</t>
    <rPh sb="0" eb="8">
      <t>トシケイカクキソチョウサ</t>
    </rPh>
    <phoneticPr fontId="2"/>
  </si>
  <si>
    <t>財産貸付収入</t>
    <rPh sb="0" eb="2">
      <t>ザイサン</t>
    </rPh>
    <rPh sb="2" eb="4">
      <t>カシツ</t>
    </rPh>
    <rPh sb="4" eb="6">
      <t>シュウニュウ</t>
    </rPh>
    <phoneticPr fontId="2"/>
  </si>
  <si>
    <t>市有地貸付</t>
    <rPh sb="0" eb="3">
      <t>シユウチ</t>
    </rPh>
    <rPh sb="3" eb="5">
      <t>カシツケ</t>
    </rPh>
    <phoneticPr fontId="2"/>
  </si>
  <si>
    <t>ガス供給整圧器設置333、水源用地871、強震計用地119、電波送信供給支柱１</t>
    <rPh sb="2" eb="7">
      <t>キョウキュウセイアツキ</t>
    </rPh>
    <rPh sb="7" eb="9">
      <t>セッチ</t>
    </rPh>
    <rPh sb="13" eb="15">
      <t>スイゲン</t>
    </rPh>
    <rPh sb="15" eb="17">
      <t>ヨウチ</t>
    </rPh>
    <rPh sb="21" eb="24">
      <t>キョウシンケイ</t>
    </rPh>
    <rPh sb="24" eb="26">
      <t>ヨウチ</t>
    </rPh>
    <rPh sb="30" eb="32">
      <t>デンパ</t>
    </rPh>
    <rPh sb="32" eb="34">
      <t>ソウシン</t>
    </rPh>
    <rPh sb="34" eb="36">
      <t>キョウキュウ</t>
    </rPh>
    <rPh sb="36" eb="38">
      <t>シチュウ</t>
    </rPh>
    <phoneticPr fontId="2"/>
  </si>
  <si>
    <t>基金の利子</t>
    <rPh sb="0" eb="2">
      <t>キキン</t>
    </rPh>
    <rPh sb="3" eb="5">
      <t>リシ</t>
    </rPh>
    <phoneticPr fontId="2"/>
  </si>
  <si>
    <t>土地売払収入</t>
    <rPh sb="0" eb="4">
      <t>トチウリハラ</t>
    </rPh>
    <rPh sb="4" eb="6">
      <t>シュウニュウ</t>
    </rPh>
    <phoneticPr fontId="2"/>
  </si>
  <si>
    <t>市勢要覧</t>
    <rPh sb="0" eb="4">
      <t>シセイヨウラン</t>
    </rPh>
    <phoneticPr fontId="2"/>
  </si>
  <si>
    <t>事務報告書</t>
    <rPh sb="0" eb="5">
      <t>ジムホウコクショ</t>
    </rPh>
    <phoneticPr fontId="2"/>
  </si>
  <si>
    <t>決算書</t>
    <rPh sb="0" eb="3">
      <t>ケッサンショ</t>
    </rPh>
    <phoneticPr fontId="2"/>
  </si>
  <si>
    <t>穴掘建柱車</t>
    <rPh sb="0" eb="2">
      <t>アナホ</t>
    </rPh>
    <rPh sb="2" eb="4">
      <t>ケンチュウ</t>
    </rPh>
    <rPh sb="4" eb="5">
      <t>クルマ</t>
    </rPh>
    <phoneticPr fontId="2"/>
  </si>
  <si>
    <t>コミュニティバス運行事業</t>
    <rPh sb="8" eb="12">
      <t>ウンコウジギョウ</t>
    </rPh>
    <phoneticPr fontId="2"/>
  </si>
  <si>
    <t>ひとり親家庭ホームヘルプサービス事業</t>
    <rPh sb="3" eb="4">
      <t>オヤ</t>
    </rPh>
    <rPh sb="4" eb="6">
      <t>カテイ</t>
    </rPh>
    <rPh sb="16" eb="18">
      <t>ジギョウ</t>
    </rPh>
    <phoneticPr fontId="2"/>
  </si>
  <si>
    <t>各種保険還付金等</t>
    <rPh sb="0" eb="2">
      <t>カクシュ</t>
    </rPh>
    <rPh sb="2" eb="4">
      <t>ホケン</t>
    </rPh>
    <rPh sb="4" eb="7">
      <t>カンプキン</t>
    </rPh>
    <rPh sb="7" eb="8">
      <t>ナド</t>
    </rPh>
    <phoneticPr fontId="2"/>
  </si>
  <si>
    <t>公民館・経済課</t>
    <rPh sb="0" eb="3">
      <t>コウミンカン</t>
    </rPh>
    <rPh sb="4" eb="7">
      <t>ケイザイカ</t>
    </rPh>
    <phoneticPr fontId="2"/>
  </si>
  <si>
    <t>市営住宅原状回復</t>
    <rPh sb="0" eb="4">
      <t>シエイジュウタク</t>
    </rPh>
    <rPh sb="4" eb="8">
      <t>ゲンジョウカイフク</t>
    </rPh>
    <phoneticPr fontId="2"/>
  </si>
  <si>
    <t>行旅死亡人取扱費用弁償</t>
    <rPh sb="0" eb="5">
      <t>コウリョシボウニン</t>
    </rPh>
    <rPh sb="5" eb="11">
      <t>トリアツカイヒヨウベンショウ</t>
    </rPh>
    <phoneticPr fontId="2"/>
  </si>
  <si>
    <t>行政資料室コピー</t>
    <rPh sb="0" eb="5">
      <t>ギョウセイシリョウシツ</t>
    </rPh>
    <phoneticPr fontId="2"/>
  </si>
  <si>
    <t>コピー</t>
    <phoneticPr fontId="2"/>
  </si>
  <si>
    <t>はけの森美術館水光熱</t>
    <rPh sb="3" eb="4">
      <t>モリ</t>
    </rPh>
    <rPh sb="4" eb="7">
      <t>ビジュツカン</t>
    </rPh>
    <rPh sb="7" eb="10">
      <t>スイコウネツ</t>
    </rPh>
    <phoneticPr fontId="2"/>
  </si>
  <si>
    <t>シルバー人材センター水光熱費</t>
    <rPh sb="4" eb="6">
      <t>ジンザイ</t>
    </rPh>
    <rPh sb="10" eb="14">
      <t>スイコウネツヒ</t>
    </rPh>
    <phoneticPr fontId="2"/>
  </si>
  <si>
    <t>東小金井駅北口物件移転等保証金</t>
    <rPh sb="0" eb="5">
      <t>ヒガシコガネイエキ</t>
    </rPh>
    <rPh sb="5" eb="7">
      <t>キタグチ</t>
    </rPh>
    <rPh sb="7" eb="15">
      <t>ブッケンイテントウホショウキン</t>
    </rPh>
    <phoneticPr fontId="2"/>
  </si>
  <si>
    <t>看護師等学生現場実習謝金</t>
    <rPh sb="0" eb="3">
      <t>カンゴシ</t>
    </rPh>
    <rPh sb="3" eb="4">
      <t>トウ</t>
    </rPh>
    <rPh sb="4" eb="8">
      <t>ガクセイゲンバ</t>
    </rPh>
    <rPh sb="8" eb="10">
      <t>ジッシュウ</t>
    </rPh>
    <rPh sb="10" eb="12">
      <t>シャキン</t>
    </rPh>
    <phoneticPr fontId="2"/>
  </si>
  <si>
    <t>自転車売払</t>
    <rPh sb="0" eb="3">
      <t>ジテンシャ</t>
    </rPh>
    <rPh sb="3" eb="5">
      <t>ウリハラ</t>
    </rPh>
    <phoneticPr fontId="2"/>
  </si>
  <si>
    <t>訪問入浴サービス利用者負担金</t>
    <rPh sb="0" eb="4">
      <t>ホウモンニュウヨク</t>
    </rPh>
    <rPh sb="8" eb="11">
      <t>リヨウシャ</t>
    </rPh>
    <rPh sb="11" eb="14">
      <t>フタンキン</t>
    </rPh>
    <phoneticPr fontId="2"/>
  </si>
  <si>
    <t>みどり東京・温暖化防止プロジェクト助成金</t>
    <rPh sb="3" eb="5">
      <t>トウキョウ</t>
    </rPh>
    <rPh sb="6" eb="9">
      <t>オンダンカ</t>
    </rPh>
    <rPh sb="9" eb="11">
      <t>ボウシ</t>
    </rPh>
    <rPh sb="17" eb="20">
      <t>ジョセイキン</t>
    </rPh>
    <phoneticPr fontId="2"/>
  </si>
  <si>
    <t>イメージキャラクター商品化権</t>
    <rPh sb="10" eb="13">
      <t>ショウヒンカ</t>
    </rPh>
    <rPh sb="13" eb="14">
      <t>ケン</t>
    </rPh>
    <phoneticPr fontId="2"/>
  </si>
  <si>
    <t>庁舎、西の台会館、マロンホール</t>
    <rPh sb="0" eb="2">
      <t>チョウシャ</t>
    </rPh>
    <rPh sb="3" eb="4">
      <t>ニシ</t>
    </rPh>
    <rPh sb="5" eb="6">
      <t>ダイ</t>
    </rPh>
    <rPh sb="6" eb="8">
      <t>カイカン</t>
    </rPh>
    <phoneticPr fontId="2"/>
  </si>
  <si>
    <t>美術館活性化事業助成金</t>
    <rPh sb="0" eb="8">
      <t>ビジュツカンカッセイカジギョウ</t>
    </rPh>
    <rPh sb="8" eb="11">
      <t>ジョセイキン</t>
    </rPh>
    <phoneticPr fontId="2"/>
  </si>
  <si>
    <t>マロンホール、上水公園、環境配慮住宅、竹とんぼ</t>
    <rPh sb="7" eb="11">
      <t>ジョウスイコウエン</t>
    </rPh>
    <rPh sb="12" eb="18">
      <t>カンキョウハイリョジュウタク</t>
    </rPh>
    <rPh sb="19" eb="20">
      <t>タケ</t>
    </rPh>
    <phoneticPr fontId="2"/>
  </si>
  <si>
    <t>負担金、助成金</t>
    <rPh sb="0" eb="3">
      <t>フタンキン</t>
    </rPh>
    <rPh sb="4" eb="7">
      <t>ジョセイキン</t>
    </rPh>
    <phoneticPr fontId="2"/>
  </si>
  <si>
    <t>障害者自立支援介護給付費</t>
    <rPh sb="0" eb="12">
      <t>ショウガイシャジリツシエンカイゴキュウフヒ</t>
    </rPh>
    <phoneticPr fontId="2"/>
  </si>
  <si>
    <t>便利手帳、市報</t>
    <rPh sb="0" eb="4">
      <t>ベンリテチョウ</t>
    </rPh>
    <rPh sb="5" eb="7">
      <t>シホウ</t>
    </rPh>
    <phoneticPr fontId="2"/>
  </si>
  <si>
    <t>幼児通所訓練施設,障害児通所訓練施設</t>
    <rPh sb="9" eb="18">
      <t>ショウガイジツウショクンレンシセツ</t>
    </rPh>
    <phoneticPr fontId="2"/>
  </si>
  <si>
    <t>障害児通所給付費</t>
    <rPh sb="0" eb="8">
      <t>ショウガイジツウショキュウフヒ</t>
    </rPh>
    <phoneticPr fontId="2"/>
  </si>
  <si>
    <t>市長会から家具転倒防止</t>
    <rPh sb="0" eb="3">
      <t>シチョウカイ</t>
    </rPh>
    <rPh sb="5" eb="7">
      <t>カグ</t>
    </rPh>
    <rPh sb="7" eb="9">
      <t>テントウ</t>
    </rPh>
    <rPh sb="9" eb="11">
      <t>ボウシ</t>
    </rPh>
    <phoneticPr fontId="2"/>
  </si>
  <si>
    <t>多摩市長会から助成</t>
    <rPh sb="0" eb="2">
      <t>タマ</t>
    </rPh>
    <rPh sb="2" eb="5">
      <t>シチョウカイ</t>
    </rPh>
    <rPh sb="7" eb="9">
      <t>ジョセイ</t>
    </rPh>
    <phoneticPr fontId="2"/>
  </si>
  <si>
    <t>けやき保育園及びピノキオ幼児園（725,400）。あかね学童保育所建替（56,100）</t>
    <rPh sb="3" eb="6">
      <t>ホイクエン</t>
    </rPh>
    <rPh sb="6" eb="7">
      <t>オヨ</t>
    </rPh>
    <rPh sb="12" eb="15">
      <t>ヨウジエン</t>
    </rPh>
    <rPh sb="28" eb="33">
      <t>ガクドウホイクジョ</t>
    </rPh>
    <rPh sb="33" eb="35">
      <t>タテカエ</t>
    </rPh>
    <phoneticPr fontId="2"/>
  </si>
  <si>
    <t>JR中央線立体交差(185,800)、東小金井駅自転車駐輪場(115,600)</t>
    <rPh sb="2" eb="9">
      <t>チュウオウセンリッタイコウサ</t>
    </rPh>
    <rPh sb="19" eb="23">
      <t>ヒガシコガネイ</t>
    </rPh>
    <rPh sb="23" eb="24">
      <t>エキ</t>
    </rPh>
    <rPh sb="24" eb="27">
      <t>ジテンシャ</t>
    </rPh>
    <rPh sb="27" eb="30">
      <t>チュウリンジョウ</t>
    </rPh>
    <phoneticPr fontId="2"/>
  </si>
  <si>
    <t>一般土木債</t>
    <rPh sb="0" eb="2">
      <t>イッパン</t>
    </rPh>
    <rPh sb="2" eb="4">
      <t>ドボク</t>
    </rPh>
    <rPh sb="4" eb="5">
      <t>サイ</t>
    </rPh>
    <phoneticPr fontId="2"/>
  </si>
  <si>
    <t>JR中央線立体交差(３９９２００)、東小金井北口区画整理(191,000)、都市計画道路３・４・１2(24,300)</t>
    <rPh sb="2" eb="9">
      <t>チュウオウセンリッタイコウサ</t>
    </rPh>
    <rPh sb="18" eb="22">
      <t>ヒガシコガネイ</t>
    </rPh>
    <rPh sb="22" eb="24">
      <t>キタグチ</t>
    </rPh>
    <rPh sb="24" eb="26">
      <t>クカク</t>
    </rPh>
    <rPh sb="26" eb="28">
      <t>セイリ</t>
    </rPh>
    <rPh sb="38" eb="40">
      <t>トシ</t>
    </rPh>
    <rPh sb="40" eb="42">
      <t>ケイカク</t>
    </rPh>
    <rPh sb="42" eb="44">
      <t>ドウロ</t>
    </rPh>
    <phoneticPr fontId="2"/>
  </si>
  <si>
    <t>貫井北町地域センター</t>
    <rPh sb="0" eb="4">
      <t>ヌクイキタマチ</t>
    </rPh>
    <rPh sb="4" eb="6">
      <t>チイキ</t>
    </rPh>
    <phoneticPr fontId="2"/>
  </si>
  <si>
    <t>特別職３人、一般職９９人</t>
    <rPh sb="0" eb="3">
      <t>トクベツショク</t>
    </rPh>
    <rPh sb="4" eb="5">
      <t>ニン</t>
    </rPh>
    <rPh sb="6" eb="9">
      <t>イッパンショク</t>
    </rPh>
    <rPh sb="11" eb="12">
      <t>ニン</t>
    </rPh>
    <phoneticPr fontId="2"/>
  </si>
  <si>
    <t>38人</t>
    <rPh sb="2" eb="3">
      <t>ニン</t>
    </rPh>
    <phoneticPr fontId="2"/>
  </si>
  <si>
    <t>委員１０人</t>
    <rPh sb="0" eb="2">
      <t>イイン</t>
    </rPh>
    <rPh sb="4" eb="5">
      <t>ニン</t>
    </rPh>
    <phoneticPr fontId="2"/>
  </si>
  <si>
    <t>委員３人</t>
    <rPh sb="0" eb="2">
      <t>イイン</t>
    </rPh>
    <rPh sb="3" eb="4">
      <t>ニン</t>
    </rPh>
    <phoneticPr fontId="2"/>
  </si>
  <si>
    <t>非常勤嘱託１</t>
    <rPh sb="0" eb="5">
      <t>ヒジョウキンショクタク</t>
    </rPh>
    <phoneticPr fontId="2"/>
  </si>
  <si>
    <t>職員研修</t>
    <rPh sb="0" eb="2">
      <t>ショクイン</t>
    </rPh>
    <rPh sb="2" eb="4">
      <t>ケンシュウ</t>
    </rPh>
    <phoneticPr fontId="2"/>
  </si>
  <si>
    <t>職員人事管理</t>
    <rPh sb="0" eb="2">
      <t>ショクイン</t>
    </rPh>
    <rPh sb="2" eb="4">
      <t>ジンジ</t>
    </rPh>
    <rPh sb="4" eb="6">
      <t>カンリ</t>
    </rPh>
    <phoneticPr fontId="2"/>
  </si>
  <si>
    <t>非常勤嘱託１。定期健診や試験の委託料など。</t>
    <rPh sb="0" eb="5">
      <t>ヒジョウキンショクタク</t>
    </rPh>
    <rPh sb="7" eb="11">
      <t>テイキケンシン</t>
    </rPh>
    <rPh sb="12" eb="14">
      <t>シケン</t>
    </rPh>
    <rPh sb="15" eb="18">
      <t>イタクリョウ</t>
    </rPh>
    <phoneticPr fontId="2"/>
  </si>
  <si>
    <t>7人</t>
    <rPh sb="1" eb="2">
      <t>ニン</t>
    </rPh>
    <phoneticPr fontId="2"/>
  </si>
  <si>
    <t>需用費</t>
    <rPh sb="0" eb="3">
      <t>ジュヨウヒ</t>
    </rPh>
    <phoneticPr fontId="2"/>
  </si>
  <si>
    <t>委託料（設備、電話交換、清掃、マイクロバス等）</t>
    <rPh sb="21" eb="22">
      <t>ナド</t>
    </rPh>
    <phoneticPr fontId="2"/>
  </si>
  <si>
    <t>（電話交換6,728、公用車運行6,464、本庁舎定期清掃5,457、遠方監視装置保守点検5,061、設備管理3,889、マイクロバス3,673、庁内定期清掃1,449）</t>
    <rPh sb="1" eb="3">
      <t>デンワ</t>
    </rPh>
    <rPh sb="3" eb="5">
      <t>コウカン</t>
    </rPh>
    <rPh sb="11" eb="14">
      <t>コウヨウシャ</t>
    </rPh>
    <rPh sb="14" eb="16">
      <t>ウンコウ</t>
    </rPh>
    <rPh sb="22" eb="25">
      <t>ホンチョウシャ</t>
    </rPh>
    <rPh sb="25" eb="29">
      <t>テイキセイソウ</t>
    </rPh>
    <rPh sb="35" eb="41">
      <t>エンポウカンシソウチ</t>
    </rPh>
    <rPh sb="41" eb="45">
      <t>ホシュテンケン</t>
    </rPh>
    <rPh sb="51" eb="55">
      <t>セツビカンリ</t>
    </rPh>
    <rPh sb="73" eb="79">
      <t>チョウナイテイキセイソウ</t>
    </rPh>
    <phoneticPr fontId="2"/>
  </si>
  <si>
    <t>（本庁舎３・４階空調2,534、本庁舎駐車場機器2,374、第二庁舎北駐車場機器2,008）</t>
    <rPh sb="1" eb="4">
      <t>ホンチョウシャ</t>
    </rPh>
    <rPh sb="7" eb="8">
      <t>カイ</t>
    </rPh>
    <rPh sb="8" eb="10">
      <t>クウチョウ</t>
    </rPh>
    <rPh sb="16" eb="19">
      <t>ホンチョウシャ</t>
    </rPh>
    <rPh sb="19" eb="22">
      <t>チュウシャジョウ</t>
    </rPh>
    <rPh sb="22" eb="24">
      <t>キキ</t>
    </rPh>
    <rPh sb="30" eb="34">
      <t>ダイニチョウシャ</t>
    </rPh>
    <rPh sb="34" eb="38">
      <t>キタチュウシャジョウ</t>
    </rPh>
    <rPh sb="38" eb="40">
      <t>キキ</t>
    </rPh>
    <phoneticPr fontId="2"/>
  </si>
  <si>
    <t>工事請負費</t>
    <rPh sb="0" eb="5">
      <t>コウジウケオイヒ</t>
    </rPh>
    <phoneticPr fontId="2"/>
  </si>
  <si>
    <t>(遠方監視装置設置（ベンチャー・OSHO、けやき保育園、あかね児童保育所、貫井北町センター）</t>
    <rPh sb="1" eb="5">
      <t>エンポウカンシ</t>
    </rPh>
    <rPh sb="5" eb="9">
      <t>ソウチセッチ</t>
    </rPh>
    <rPh sb="24" eb="27">
      <t>ホイクエン</t>
    </rPh>
    <rPh sb="31" eb="36">
      <t>ジドウホイクジョ</t>
    </rPh>
    <rPh sb="37" eb="41">
      <t>ヌクイキタマチ</t>
    </rPh>
    <phoneticPr fontId="2"/>
  </si>
  <si>
    <t>備品</t>
    <rPh sb="0" eb="2">
      <t>ビヒン</t>
    </rPh>
    <phoneticPr fontId="2"/>
  </si>
  <si>
    <t>維持管理機器類</t>
    <rPh sb="0" eb="7">
      <t>イジカンリキキルイ</t>
    </rPh>
    <phoneticPr fontId="2"/>
  </si>
  <si>
    <t>市長会（2,558、市町村総合事務組合2,104）</t>
    <rPh sb="0" eb="3">
      <t>シチョウカイ</t>
    </rPh>
    <rPh sb="10" eb="13">
      <t>シチョウソン</t>
    </rPh>
    <rPh sb="13" eb="19">
      <t>ソウゴウジムクミアイ</t>
    </rPh>
    <phoneticPr fontId="2"/>
  </si>
  <si>
    <t>安心安全防犯灯維持管理</t>
    <rPh sb="0" eb="4">
      <t>アンシンアンゼン</t>
    </rPh>
    <rPh sb="4" eb="7">
      <t>ボウハントウ</t>
    </rPh>
    <rPh sb="7" eb="11">
      <t>イジカンリ</t>
    </rPh>
    <phoneticPr fontId="2"/>
  </si>
  <si>
    <t>設置委託料</t>
    <rPh sb="0" eb="5">
      <t>セッチイタクリョウ</t>
    </rPh>
    <phoneticPr fontId="2"/>
  </si>
  <si>
    <t>協議会員報酬</t>
    <rPh sb="0" eb="6">
      <t>キョウギカイインホウシュウ</t>
    </rPh>
    <phoneticPr fontId="2"/>
  </si>
  <si>
    <t>１７人</t>
    <rPh sb="2" eb="3">
      <t>ニン</t>
    </rPh>
    <phoneticPr fontId="2"/>
  </si>
  <si>
    <t>安全安心メール配信委託</t>
    <rPh sb="0" eb="4">
      <t>アンゼンアンシン</t>
    </rPh>
    <rPh sb="7" eb="11">
      <t>ハイシンイタク</t>
    </rPh>
    <phoneticPr fontId="2"/>
  </si>
  <si>
    <t>防犯協会補助</t>
    <rPh sb="0" eb="6">
      <t>ボウハンキョウカイホジョ</t>
    </rPh>
    <phoneticPr fontId="2"/>
  </si>
  <si>
    <t>壁面緑化委託料</t>
    <rPh sb="0" eb="4">
      <t>ヘキメンリョッカ</t>
    </rPh>
    <rPh sb="4" eb="7">
      <t>イタクリョウ</t>
    </rPh>
    <phoneticPr fontId="2"/>
  </si>
  <si>
    <t>物品管理</t>
    <rPh sb="0" eb="4">
      <t>ブッピンカンリ</t>
    </rPh>
    <phoneticPr fontId="2"/>
  </si>
  <si>
    <t>放射能測定</t>
    <rPh sb="0" eb="5">
      <t>ホウシャノウソクテイ</t>
    </rPh>
    <phoneticPr fontId="2"/>
  </si>
  <si>
    <t>非常勤嘱託2,462、機器点検委託７０</t>
    <rPh sb="0" eb="5">
      <t>ヒジョウキンショクタク</t>
    </rPh>
    <rPh sb="11" eb="13">
      <t>キキ</t>
    </rPh>
    <rPh sb="13" eb="17">
      <t>テンケンイタク</t>
    </rPh>
    <phoneticPr fontId="2"/>
  </si>
  <si>
    <t>消耗品、印刷製本</t>
    <rPh sb="0" eb="3">
      <t>ショウモウヒン</t>
    </rPh>
    <rPh sb="4" eb="8">
      <t>インサツセイホン</t>
    </rPh>
    <phoneticPr fontId="2"/>
  </si>
  <si>
    <t>回線使用料</t>
    <rPh sb="0" eb="5">
      <t>カイセンシヨウリョウ</t>
    </rPh>
    <phoneticPr fontId="2"/>
  </si>
  <si>
    <t>委託料</t>
    <rPh sb="0" eb="3">
      <t>イタクリョウ</t>
    </rPh>
    <phoneticPr fontId="2"/>
  </si>
  <si>
    <t>使用料、賃借料</t>
    <rPh sb="0" eb="3">
      <t>シヨウリョウ</t>
    </rPh>
    <rPh sb="4" eb="7">
      <t>チンシャクリョウ</t>
    </rPh>
    <phoneticPr fontId="2"/>
  </si>
  <si>
    <t>内部情報システム、内部情報ネットワーク</t>
    <rPh sb="0" eb="4">
      <t>ナイブジョウホウ</t>
    </rPh>
    <rPh sb="9" eb="13">
      <t>ナイブジョウホウ</t>
    </rPh>
    <phoneticPr fontId="2"/>
  </si>
  <si>
    <t>２名</t>
    <rPh sb="1" eb="2">
      <t>メイ</t>
    </rPh>
    <phoneticPr fontId="2"/>
  </si>
  <si>
    <t>印刷製本</t>
    <rPh sb="0" eb="4">
      <t>インサツセイホン</t>
    </rPh>
    <phoneticPr fontId="2"/>
  </si>
  <si>
    <t>イメージキャラクター広報活動</t>
    <rPh sb="10" eb="14">
      <t>コウホウカツドウ</t>
    </rPh>
    <phoneticPr fontId="2"/>
  </si>
  <si>
    <t>委員報酬１０人</t>
    <rPh sb="0" eb="4">
      <t>イインホウシュウ</t>
    </rPh>
    <rPh sb="6" eb="7">
      <t>ニン</t>
    </rPh>
    <phoneticPr fontId="2"/>
  </si>
  <si>
    <t>ほぼ消耗品</t>
    <rPh sb="2" eb="5">
      <t>ショウモウヒン</t>
    </rPh>
    <phoneticPr fontId="2"/>
  </si>
  <si>
    <t>駐車場借上</t>
    <rPh sb="0" eb="3">
      <t>チュウシャジョウ</t>
    </rPh>
    <rPh sb="3" eb="5">
      <t>カリア</t>
    </rPh>
    <phoneticPr fontId="2"/>
  </si>
  <si>
    <t>指定管理者選定委員会</t>
    <rPh sb="0" eb="5">
      <t>シテイカンリシャ</t>
    </rPh>
    <rPh sb="5" eb="10">
      <t>センテイイインカイ</t>
    </rPh>
    <phoneticPr fontId="2"/>
  </si>
  <si>
    <t>市制施行５５周年事業</t>
    <rPh sb="0" eb="2">
      <t>シセイ</t>
    </rPh>
    <rPh sb="2" eb="4">
      <t>シコウ</t>
    </rPh>
    <rPh sb="6" eb="10">
      <t>シュウネンジギョウ</t>
    </rPh>
    <phoneticPr fontId="2"/>
  </si>
  <si>
    <t>四市行政連絡協議会40、学術／文化・産業ネットワーク多摩100</t>
    <rPh sb="0" eb="2">
      <t>ヨンシ</t>
    </rPh>
    <rPh sb="2" eb="9">
      <t>ギョウセイレンラクキョウギカイ</t>
    </rPh>
    <rPh sb="12" eb="14">
      <t>ガクジュツ</t>
    </rPh>
    <rPh sb="14" eb="17">
      <t>･ブンカ</t>
    </rPh>
    <rPh sb="18" eb="20">
      <t>サンギョウ</t>
    </rPh>
    <rPh sb="26" eb="28">
      <t>タマ</t>
    </rPh>
    <phoneticPr fontId="2"/>
  </si>
  <si>
    <t>市民会議委員謝礼303</t>
    <rPh sb="0" eb="2">
      <t>シミン</t>
    </rPh>
    <rPh sb="2" eb="4">
      <t>カイギ</t>
    </rPh>
    <rPh sb="4" eb="6">
      <t>イイン</t>
    </rPh>
    <rPh sb="6" eb="8">
      <t>シャレイ</t>
    </rPh>
    <phoneticPr fontId="2"/>
  </si>
  <si>
    <t>図書館システム回線、各課対応ホームページ管理システム、公共施設予約システム</t>
    <rPh sb="0" eb="3">
      <t>トショカン</t>
    </rPh>
    <rPh sb="7" eb="9">
      <t>カイセン</t>
    </rPh>
    <rPh sb="10" eb="12">
      <t>カクカ</t>
    </rPh>
    <rPh sb="12" eb="14">
      <t>タイオウ</t>
    </rPh>
    <rPh sb="20" eb="22">
      <t>カンリ</t>
    </rPh>
    <rPh sb="27" eb="33">
      <t>コウキョウシセツヨヤク</t>
    </rPh>
    <phoneticPr fontId="2"/>
  </si>
  <si>
    <t>委員報酬10人404</t>
    <rPh sb="0" eb="4">
      <t>イインホウシュウ</t>
    </rPh>
    <rPh sb="6" eb="7">
      <t>ニン</t>
    </rPh>
    <phoneticPr fontId="2"/>
  </si>
  <si>
    <t>委員報酬5人、204</t>
    <rPh sb="0" eb="4">
      <t>イインホウシュウ</t>
    </rPh>
    <rPh sb="5" eb="6">
      <t>ニン</t>
    </rPh>
    <phoneticPr fontId="2"/>
  </si>
  <si>
    <t>名誉市民選考員9人182、市勢要覧1932、小金井の地上絵制作支援3000</t>
    <rPh sb="0" eb="7">
      <t>メイヨシミンセンコウイン</t>
    </rPh>
    <rPh sb="8" eb="9">
      <t>ニン</t>
    </rPh>
    <rPh sb="13" eb="17">
      <t>シセイヨウラン</t>
    </rPh>
    <rPh sb="22" eb="25">
      <t>コガネイ</t>
    </rPh>
    <rPh sb="26" eb="29">
      <t>チジョウエ</t>
    </rPh>
    <rPh sb="29" eb="33">
      <t>セイサクシエン</t>
    </rPh>
    <phoneticPr fontId="2"/>
  </si>
  <si>
    <t>市民会館維持管理</t>
    <rPh sb="0" eb="2">
      <t>シミン</t>
    </rPh>
    <rPh sb="2" eb="4">
      <t>カイカン</t>
    </rPh>
    <rPh sb="4" eb="8">
      <t>イジカンリ</t>
    </rPh>
    <phoneticPr fontId="2"/>
  </si>
  <si>
    <t>非常勤嘱託</t>
    <rPh sb="0" eb="5">
      <t>ヒジョウキンショクタク</t>
    </rPh>
    <phoneticPr fontId="2"/>
  </si>
  <si>
    <t>１名</t>
    <rPh sb="1" eb="2">
      <t>メイ</t>
    </rPh>
    <phoneticPr fontId="2"/>
  </si>
  <si>
    <t>水光熱費</t>
    <rPh sb="0" eb="4">
      <t>スイコウネツヒ</t>
    </rPh>
    <phoneticPr fontId="2"/>
  </si>
  <si>
    <t>友好協会補助金900</t>
    <rPh sb="0" eb="7">
      <t>ユウコウキョウカイホジョキン</t>
    </rPh>
    <phoneticPr fontId="2"/>
  </si>
  <si>
    <t>多摩・島嶼広域連携活動助成事業企画及び運営委託</t>
    <rPh sb="0" eb="2">
      <t>タマ</t>
    </rPh>
    <rPh sb="3" eb="5">
      <t>トウショ</t>
    </rPh>
    <rPh sb="5" eb="17">
      <t>コウイキレンケイカツドウジョセイジギョウキカク</t>
    </rPh>
    <rPh sb="17" eb="18">
      <t>オヨ</t>
    </rPh>
    <rPh sb="19" eb="23">
      <t>ウンエイイタク</t>
    </rPh>
    <phoneticPr fontId="2"/>
  </si>
  <si>
    <t>芸術文化振興施策</t>
    <rPh sb="0" eb="2">
      <t>ゲイジュツ</t>
    </rPh>
    <rPh sb="2" eb="4">
      <t>ブンカ</t>
    </rPh>
    <rPh sb="4" eb="6">
      <t>シンコウ</t>
    </rPh>
    <rPh sb="6" eb="8">
      <t>シサク</t>
    </rPh>
    <phoneticPr fontId="2"/>
  </si>
  <si>
    <t>市民協働支援センター準備室委託4,577</t>
    <rPh sb="0" eb="2">
      <t>シミン</t>
    </rPh>
    <rPh sb="2" eb="4">
      <t>キョウドウ</t>
    </rPh>
    <rPh sb="4" eb="6">
      <t>シエン</t>
    </rPh>
    <rPh sb="10" eb="13">
      <t>ジュンビシツ</t>
    </rPh>
    <rPh sb="13" eb="15">
      <t>イタク</t>
    </rPh>
    <phoneticPr fontId="2"/>
  </si>
  <si>
    <t>各種委員報酬</t>
    <rPh sb="0" eb="2">
      <t>カクシュ</t>
    </rPh>
    <rPh sb="2" eb="6">
      <t>イインホウシュウ</t>
    </rPh>
    <phoneticPr fontId="2"/>
  </si>
  <si>
    <t>９人</t>
    <rPh sb="1" eb="2">
      <t>ニン</t>
    </rPh>
    <phoneticPr fontId="2"/>
  </si>
  <si>
    <t>学芸顧問</t>
    <rPh sb="0" eb="4">
      <t>ガクゲイコモン</t>
    </rPh>
    <phoneticPr fontId="2"/>
  </si>
  <si>
    <t>事務補助員</t>
    <rPh sb="0" eb="2">
      <t>ジム</t>
    </rPh>
    <rPh sb="2" eb="5">
      <t>ホジョイン</t>
    </rPh>
    <phoneticPr fontId="2"/>
  </si>
  <si>
    <t>各種委託料</t>
    <rPh sb="0" eb="5">
      <t>カクシュイタクリョウ</t>
    </rPh>
    <phoneticPr fontId="2"/>
  </si>
  <si>
    <t>清掃１９０５、消防設備、冷暖房、エレベーター</t>
    <rPh sb="0" eb="2">
      <t>セイソウ</t>
    </rPh>
    <rPh sb="7" eb="11">
      <t>ショウボウセツビ</t>
    </rPh>
    <rPh sb="12" eb="15">
      <t>レイダンボウ</t>
    </rPh>
    <phoneticPr fontId="2"/>
  </si>
  <si>
    <t>地域創造市町村立美術館活性化事業共同巡回展</t>
    <rPh sb="0" eb="4">
      <t>チイキソウゾウ</t>
    </rPh>
    <rPh sb="4" eb="7">
      <t>シチョウソン</t>
    </rPh>
    <rPh sb="7" eb="8">
      <t>リツ</t>
    </rPh>
    <rPh sb="8" eb="11">
      <t>ビジュツカン</t>
    </rPh>
    <rPh sb="11" eb="14">
      <t>カッセイカ</t>
    </rPh>
    <rPh sb="14" eb="16">
      <t>ジギョウ</t>
    </rPh>
    <rPh sb="16" eb="18">
      <t>キョウドウ</t>
    </rPh>
    <rPh sb="18" eb="20">
      <t>ジュンカイ</t>
    </rPh>
    <rPh sb="20" eb="21">
      <t>テン</t>
    </rPh>
    <phoneticPr fontId="2"/>
  </si>
  <si>
    <t>負担金</t>
    <rPh sb="0" eb="3">
      <t>フタンキン</t>
    </rPh>
    <phoneticPr fontId="2"/>
  </si>
  <si>
    <t>展示照明、デザイン編集等</t>
    <rPh sb="0" eb="4">
      <t>テンジショウメイ</t>
    </rPh>
    <rPh sb="9" eb="12">
      <t>ヘンシュウトウ</t>
    </rPh>
    <phoneticPr fontId="2"/>
  </si>
  <si>
    <t>委員３人</t>
    <rPh sb="0" eb="2">
      <t>イイン</t>
    </rPh>
    <rPh sb="3" eb="4">
      <t>ニン</t>
    </rPh>
    <phoneticPr fontId="2"/>
  </si>
  <si>
    <t>非常勤嘱託１人、地方税電子化協議会（２１５５）</t>
    <rPh sb="0" eb="5">
      <t>ヒジョウキンショクタク</t>
    </rPh>
    <rPh sb="6" eb="7">
      <t>ニン</t>
    </rPh>
    <rPh sb="8" eb="11">
      <t>チホウゼイ</t>
    </rPh>
    <rPh sb="11" eb="17">
      <t>デンシカキョウギカイ</t>
    </rPh>
    <phoneticPr fontId="2"/>
  </si>
  <si>
    <t>土地鑑定評価料（18,787）、固定資産評価資料準備4,574、非常勤嘱託３人5,871。</t>
    <rPh sb="0" eb="7">
      <t>トチカンテイヒョウカリョウ</t>
    </rPh>
    <rPh sb="16" eb="24">
      <t>コテイシサンヒョウカシリョウ</t>
    </rPh>
    <rPh sb="24" eb="26">
      <t>ジュンビ</t>
    </rPh>
    <rPh sb="32" eb="37">
      <t>ヒジョウキンショクタク</t>
    </rPh>
    <rPh sb="38" eb="39">
      <t>ニン</t>
    </rPh>
    <phoneticPr fontId="2"/>
  </si>
  <si>
    <t>非常勤嘱託１名、コンビニ委託５５４９</t>
    <rPh sb="0" eb="5">
      <t>ヒジョウキンショクタク</t>
    </rPh>
    <rPh sb="6" eb="7">
      <t>メイ</t>
    </rPh>
    <rPh sb="12" eb="14">
      <t>イタク</t>
    </rPh>
    <phoneticPr fontId="2"/>
  </si>
  <si>
    <t>システム使用料・機器借上料5,655、委託料4,688</t>
    <rPh sb="4" eb="7">
      <t>シヨウリョウ</t>
    </rPh>
    <rPh sb="8" eb="13">
      <t>キキカリアゲリョウ</t>
    </rPh>
    <rPh sb="19" eb="22">
      <t>イタクリョウ</t>
    </rPh>
    <phoneticPr fontId="2"/>
  </si>
  <si>
    <t>５人</t>
    <rPh sb="1" eb="2">
      <t>ニン</t>
    </rPh>
    <phoneticPr fontId="2"/>
  </si>
  <si>
    <t>非常勤嘱託１人、</t>
    <rPh sb="0" eb="5">
      <t>ヒジョウキンショクタク</t>
    </rPh>
    <rPh sb="6" eb="7">
      <t>ニン</t>
    </rPh>
    <phoneticPr fontId="2"/>
  </si>
  <si>
    <t>非常勤嘱託１人、出産記念品552</t>
    <rPh sb="0" eb="5">
      <t>ヒジョウキンショクタク</t>
    </rPh>
    <rPh sb="6" eb="7">
      <t>ニン</t>
    </rPh>
    <rPh sb="8" eb="13">
      <t>シュッサンキネンヒン</t>
    </rPh>
    <phoneticPr fontId="2"/>
  </si>
  <si>
    <t>時間外手当</t>
    <rPh sb="0" eb="5">
      <t>ジカンガイテアテ</t>
    </rPh>
    <phoneticPr fontId="2"/>
  </si>
  <si>
    <t>農業委員会選挙費</t>
    <rPh sb="0" eb="2">
      <t>ノウギョウ</t>
    </rPh>
    <rPh sb="2" eb="5">
      <t>イインカイ</t>
    </rPh>
    <rPh sb="5" eb="8">
      <t>センキョヒ</t>
    </rPh>
    <phoneticPr fontId="2"/>
  </si>
  <si>
    <t>調査員・指導員</t>
    <rPh sb="0" eb="3">
      <t>チョウサイン</t>
    </rPh>
    <rPh sb="4" eb="7">
      <t>シドウイン</t>
    </rPh>
    <phoneticPr fontId="2"/>
  </si>
  <si>
    <t>住宅・土地統計調査</t>
    <rPh sb="0" eb="2">
      <t>ジュウタク</t>
    </rPh>
    <rPh sb="3" eb="9">
      <t>トチトウケイチョウサ</t>
    </rPh>
    <phoneticPr fontId="2"/>
  </si>
  <si>
    <t>調査員報酬１人</t>
    <rPh sb="0" eb="5">
      <t>チョウサインホウシュウ</t>
    </rPh>
    <rPh sb="6" eb="7">
      <t>ニン</t>
    </rPh>
    <phoneticPr fontId="2"/>
  </si>
  <si>
    <t>工業統計調査員２人</t>
    <rPh sb="0" eb="7">
      <t>コウギョウトウケイチョウサイン</t>
    </rPh>
    <rPh sb="8" eb="9">
      <t>ニン</t>
    </rPh>
    <phoneticPr fontId="2"/>
  </si>
  <si>
    <t>一般職３人</t>
    <rPh sb="0" eb="3">
      <t>イッパンショク</t>
    </rPh>
    <rPh sb="4" eb="5">
      <t>ニン</t>
    </rPh>
    <phoneticPr fontId="2"/>
  </si>
  <si>
    <t>３人</t>
    <rPh sb="1" eb="2">
      <t>ニン</t>
    </rPh>
    <phoneticPr fontId="2"/>
  </si>
  <si>
    <t>２人</t>
    <rPh sb="1" eb="2">
      <t>ニン</t>
    </rPh>
    <phoneticPr fontId="2"/>
  </si>
  <si>
    <t>自立支援医療・更生医療給付</t>
    <rPh sb="0" eb="6">
      <t>ジリツシエンイリョウ</t>
    </rPh>
    <rPh sb="7" eb="11">
      <t>コウセイイリョウ</t>
    </rPh>
    <rPh sb="11" eb="13">
      <t>キュウフ</t>
    </rPh>
    <phoneticPr fontId="2"/>
  </si>
  <si>
    <t>社会福祉法人検査等</t>
    <rPh sb="0" eb="9">
      <t>シャカイフクシホウジンケンサトウ</t>
    </rPh>
    <phoneticPr fontId="2"/>
  </si>
  <si>
    <t>戦没者追悼式</t>
    <rPh sb="0" eb="6">
      <t>センボツシャツイトウシキ</t>
    </rPh>
    <phoneticPr fontId="2"/>
  </si>
  <si>
    <t>自立支援医療・育成医療給付</t>
    <rPh sb="0" eb="6">
      <t>ジリツシエンイリョウ</t>
    </rPh>
    <rPh sb="7" eb="11">
      <t>イクセイイリョウ</t>
    </rPh>
    <rPh sb="11" eb="13">
      <t>キュウフ</t>
    </rPh>
    <phoneticPr fontId="2"/>
  </si>
  <si>
    <t>全額委託費</t>
    <rPh sb="0" eb="5">
      <t>ゼンガクイタクヒ</t>
    </rPh>
    <phoneticPr fontId="2"/>
  </si>
  <si>
    <t>この他福祉団体補助１３３１、第三者評価受審費補助2,005</t>
    <rPh sb="2" eb="3">
      <t>ホカ</t>
    </rPh>
    <rPh sb="3" eb="9">
      <t>フクシダンタイホジョ</t>
    </rPh>
    <rPh sb="14" eb="22">
      <t>ダイサンシャヒョウカジュシンヒ</t>
    </rPh>
    <rPh sb="22" eb="24">
      <t>ホジョ</t>
    </rPh>
    <phoneticPr fontId="2"/>
  </si>
  <si>
    <t>北多摩地区保護司会負担金７９８</t>
    <rPh sb="0" eb="5">
      <t>キタタマチク</t>
    </rPh>
    <rPh sb="5" eb="9">
      <t>ホゴシカイ</t>
    </rPh>
    <rPh sb="9" eb="12">
      <t>フタンキン</t>
    </rPh>
    <phoneticPr fontId="2"/>
  </si>
  <si>
    <t>審査会委員２７人</t>
    <rPh sb="0" eb="5">
      <t>シンサカイイイン</t>
    </rPh>
    <rPh sb="7" eb="8">
      <t>ニン</t>
    </rPh>
    <phoneticPr fontId="2"/>
  </si>
  <si>
    <t>非常勤嘱託１名</t>
    <rPh sb="0" eb="5">
      <t>ヒジョウキンショクタク</t>
    </rPh>
    <rPh sb="6" eb="7">
      <t>メイ</t>
    </rPh>
    <phoneticPr fontId="2"/>
  </si>
  <si>
    <t>特別支援ネットワーク協議会運営</t>
    <rPh sb="0" eb="4">
      <t>トクベツシエン</t>
    </rPh>
    <rPh sb="10" eb="15">
      <t>キョウギカイウンエイ</t>
    </rPh>
    <phoneticPr fontId="2"/>
  </si>
  <si>
    <t>障害者福祉センターの指定管理費</t>
    <rPh sb="0" eb="3">
      <t>ショウガイシャ</t>
    </rPh>
    <rPh sb="3" eb="5">
      <t>フクシ</t>
    </rPh>
    <rPh sb="10" eb="12">
      <t>シテイ</t>
    </rPh>
    <rPh sb="12" eb="15">
      <t>カンリヒ</t>
    </rPh>
    <phoneticPr fontId="2"/>
  </si>
  <si>
    <t>敬老会関連委託料</t>
    <rPh sb="0" eb="8">
      <t>ケイロウカイカンレンイタクリョウ</t>
    </rPh>
    <phoneticPr fontId="2"/>
  </si>
  <si>
    <t>整備管理委託料３３１</t>
    <rPh sb="0" eb="7">
      <t>セイビカンリイタクリョウ</t>
    </rPh>
    <phoneticPr fontId="2"/>
  </si>
  <si>
    <t>補助金5,060、連合会補助金3,740</t>
    <rPh sb="0" eb="3">
      <t>ホジョキン</t>
    </rPh>
    <rPh sb="9" eb="12">
      <t>レンゴウカイ</t>
    </rPh>
    <rPh sb="12" eb="15">
      <t>ホジョキン</t>
    </rPh>
    <phoneticPr fontId="2"/>
  </si>
  <si>
    <t>修繕料</t>
    <rPh sb="0" eb="3">
      <t>シュウゼンリョウ</t>
    </rPh>
    <phoneticPr fontId="2"/>
  </si>
  <si>
    <t>高齢者成年後見制度利用支援費686</t>
    <rPh sb="0" eb="3">
      <t>コウレイシャ</t>
    </rPh>
    <rPh sb="3" eb="9">
      <t>セイネンコウケンセイド</t>
    </rPh>
    <rPh sb="9" eb="11">
      <t>リヨウ</t>
    </rPh>
    <rPh sb="11" eb="14">
      <t>シエンヒ</t>
    </rPh>
    <phoneticPr fontId="2"/>
  </si>
  <si>
    <t>事業費補助金</t>
    <rPh sb="0" eb="3">
      <t>ジギョウヒ</t>
    </rPh>
    <rPh sb="3" eb="6">
      <t>ホジョキン</t>
    </rPh>
    <phoneticPr fontId="2"/>
  </si>
  <si>
    <t>５住宅（くりのみ、シルバーピアグリーン、ボヌールはけのみち、コンフォール貫井、グリーンタウン小金井）</t>
    <rPh sb="1" eb="3">
      <t>ジュウタク</t>
    </rPh>
    <rPh sb="36" eb="38">
      <t>ヌクイ</t>
    </rPh>
    <rPh sb="46" eb="49">
      <t>コガネイ</t>
    </rPh>
    <phoneticPr fontId="2"/>
  </si>
  <si>
    <t>住宅改修等給付金15,624</t>
    <rPh sb="0" eb="5">
      <t>ジュウタクカイシュウトウ</t>
    </rPh>
    <rPh sb="5" eb="8">
      <t>キュウフキン</t>
    </rPh>
    <phoneticPr fontId="2"/>
  </si>
  <si>
    <t>事業委託料1,482</t>
    <rPh sb="0" eb="5">
      <t>ジギョウイタクリョウ</t>
    </rPh>
    <phoneticPr fontId="2"/>
  </si>
  <si>
    <t>委託料がほとんど</t>
    <rPh sb="0" eb="3">
      <t>イタクリョウ</t>
    </rPh>
    <phoneticPr fontId="2"/>
  </si>
  <si>
    <t>購入費助成</t>
    <rPh sb="0" eb="3">
      <t>コウニュウヒ</t>
    </rPh>
    <rPh sb="3" eb="5">
      <t>ジョセイ</t>
    </rPh>
    <phoneticPr fontId="2"/>
  </si>
  <si>
    <t>補助金</t>
    <rPh sb="0" eb="3">
      <t>ホジョキン</t>
    </rPh>
    <phoneticPr fontId="2"/>
  </si>
  <si>
    <t>講座委託料</t>
    <rPh sb="0" eb="2">
      <t>コウザ</t>
    </rPh>
    <rPh sb="2" eb="5">
      <t>イタクリョウ</t>
    </rPh>
    <phoneticPr fontId="2"/>
  </si>
  <si>
    <t>ケアプラン関連報償費315</t>
    <rPh sb="5" eb="7">
      <t>カンレン</t>
    </rPh>
    <rPh sb="7" eb="9">
      <t>ホウショウ</t>
    </rPh>
    <rPh sb="9" eb="10">
      <t>ヒ</t>
    </rPh>
    <phoneticPr fontId="2"/>
  </si>
  <si>
    <t>非常勤嘱託1人</t>
    <rPh sb="0" eb="5">
      <t>ヒジョウキンショクタク</t>
    </rPh>
    <rPh sb="6" eb="7">
      <t>ニン</t>
    </rPh>
    <phoneticPr fontId="2"/>
  </si>
  <si>
    <t>非常勤嘱託1人2569</t>
    <rPh sb="0" eb="5">
      <t>ヒジョウキンショクタク</t>
    </rPh>
    <rPh sb="6" eb="7">
      <t>ニン</t>
    </rPh>
    <phoneticPr fontId="2"/>
  </si>
  <si>
    <t>三市共同研究事業委託料1,680</t>
    <rPh sb="0" eb="2">
      <t>サンシ</t>
    </rPh>
    <rPh sb="2" eb="11">
      <t>キョウドウケンキュウジギョウイタクリョウ</t>
    </rPh>
    <phoneticPr fontId="2"/>
  </si>
  <si>
    <t>ひとりぐらし等高齢者交流会委託料385、高齢者いきいき活動委託料4175</t>
    <rPh sb="6" eb="7">
      <t>トウ</t>
    </rPh>
    <rPh sb="7" eb="10">
      <t>コウレイシャ</t>
    </rPh>
    <rPh sb="10" eb="16">
      <t>コウリュウカイイタクリョウ</t>
    </rPh>
    <rPh sb="20" eb="23">
      <t>コウレイシャ</t>
    </rPh>
    <rPh sb="27" eb="29">
      <t>カツドウ</t>
    </rPh>
    <rPh sb="29" eb="32">
      <t>イタクリョウ</t>
    </rPh>
    <phoneticPr fontId="2"/>
  </si>
  <si>
    <t>整備等補助金</t>
    <rPh sb="0" eb="3">
      <t>セイビトウ</t>
    </rPh>
    <rPh sb="3" eb="6">
      <t>ホジョキン</t>
    </rPh>
    <phoneticPr fontId="2"/>
  </si>
  <si>
    <t>フィルム上映210</t>
    <rPh sb="4" eb="6">
      <t>ジョウエイ</t>
    </rPh>
    <phoneticPr fontId="2"/>
  </si>
  <si>
    <t>一人</t>
    <rPh sb="0" eb="2">
      <t>ヒトリ</t>
    </rPh>
    <phoneticPr fontId="2"/>
  </si>
  <si>
    <t>６１人</t>
    <rPh sb="2" eb="3">
      <t>ニン</t>
    </rPh>
    <phoneticPr fontId="2"/>
  </si>
  <si>
    <t>障害児通所給付</t>
    <rPh sb="0" eb="3">
      <t>ショウガイジ</t>
    </rPh>
    <rPh sb="3" eb="7">
      <t>ツウショキュウフ</t>
    </rPh>
    <phoneticPr fontId="2"/>
  </si>
  <si>
    <t>小金井子育て・コソダチ支援ネットワーク協議会助成</t>
    <rPh sb="0" eb="3">
      <t>コガネイ</t>
    </rPh>
    <rPh sb="3" eb="5">
      <t>コソダ</t>
    </rPh>
    <rPh sb="11" eb="13">
      <t>シエン</t>
    </rPh>
    <rPh sb="19" eb="24">
      <t>キョウギカイジョセイ</t>
    </rPh>
    <phoneticPr fontId="2"/>
  </si>
  <si>
    <t>事務補助金2,732</t>
    <rPh sb="0" eb="5">
      <t>ジムホジョキン</t>
    </rPh>
    <phoneticPr fontId="2"/>
  </si>
  <si>
    <t>事務補助金279、診査支払事務委託10,826</t>
    <rPh sb="0" eb="5">
      <t>ジムホジョキン</t>
    </rPh>
    <rPh sb="9" eb="17">
      <t>シンサシハライジムイタク</t>
    </rPh>
    <phoneticPr fontId="2"/>
  </si>
  <si>
    <t>事務補助金52</t>
    <rPh sb="0" eb="5">
      <t>ジムホジョキン</t>
    </rPh>
    <phoneticPr fontId="2"/>
  </si>
  <si>
    <t>非常勤嘱託１人</t>
    <rPh sb="0" eb="5">
      <t>ヒジョウキンショクタク</t>
    </rPh>
    <rPh sb="6" eb="7">
      <t>ニン</t>
    </rPh>
    <phoneticPr fontId="2"/>
  </si>
  <si>
    <t>市民会議委員謝礼606、アンケート調査委託3,285、郵便料936</t>
    <rPh sb="0" eb="4">
      <t>シミンカイギ</t>
    </rPh>
    <rPh sb="4" eb="8">
      <t>イインシャレイ</t>
    </rPh>
    <rPh sb="17" eb="21">
      <t>チョウサイタク</t>
    </rPh>
    <rPh sb="27" eb="30">
      <t>ユウビンリョウ</t>
    </rPh>
    <phoneticPr fontId="2"/>
  </si>
  <si>
    <t>協議会運営補助金</t>
    <rPh sb="0" eb="8">
      <t>キョウギカイウンエイホジョキン</t>
    </rPh>
    <phoneticPr fontId="2"/>
  </si>
  <si>
    <t>委託料26,796、定期利用事業補助金31,910</t>
    <rPh sb="0" eb="3">
      <t>イタクリョウ</t>
    </rPh>
    <rPh sb="10" eb="14">
      <t>テイキリヨウ</t>
    </rPh>
    <rPh sb="14" eb="19">
      <t>ジギョウホジョキン</t>
    </rPh>
    <phoneticPr fontId="2"/>
  </si>
  <si>
    <t>審議委員10名</t>
    <rPh sb="0" eb="4">
      <t>シンギイイン</t>
    </rPh>
    <rPh sb="6" eb="7">
      <t>メイ</t>
    </rPh>
    <phoneticPr fontId="2"/>
  </si>
  <si>
    <t>東児童館、緑児童館遊戯室</t>
    <rPh sb="0" eb="4">
      <t>ヒガシジドウカン</t>
    </rPh>
    <rPh sb="5" eb="9">
      <t>ミドリジドウカン</t>
    </rPh>
    <rPh sb="9" eb="12">
      <t>ユウギシツ</t>
    </rPh>
    <phoneticPr fontId="2"/>
  </si>
  <si>
    <t>児童厚生員補助金</t>
    <rPh sb="0" eb="5">
      <t>ジドウコウセイイン</t>
    </rPh>
    <rPh sb="5" eb="8">
      <t>ホジョキン</t>
    </rPh>
    <phoneticPr fontId="2"/>
  </si>
  <si>
    <t>１０８人</t>
    <rPh sb="3" eb="4">
      <t>ニン</t>
    </rPh>
    <phoneticPr fontId="2"/>
  </si>
  <si>
    <t>11時間保育５４人、用務５人、障害児１０人、給食調理７人</t>
    <rPh sb="2" eb="6">
      <t>ジカンホイク</t>
    </rPh>
    <rPh sb="8" eb="9">
      <t>ニン</t>
    </rPh>
    <rPh sb="10" eb="12">
      <t>ヨウム</t>
    </rPh>
    <rPh sb="13" eb="14">
      <t>ニン</t>
    </rPh>
    <rPh sb="15" eb="18">
      <t>ショウガイジ</t>
    </rPh>
    <rPh sb="20" eb="21">
      <t>ニン</t>
    </rPh>
    <rPh sb="22" eb="26">
      <t>キュウショクチョウリ</t>
    </rPh>
    <rPh sb="27" eb="28">
      <t>ニン</t>
    </rPh>
    <phoneticPr fontId="2"/>
  </si>
  <si>
    <t>補助員賃金</t>
    <rPh sb="0" eb="3">
      <t>ホジョイン</t>
    </rPh>
    <phoneticPr fontId="2"/>
  </si>
  <si>
    <t>賄材料費</t>
    <rPh sb="0" eb="4">
      <t>マカナイザイリョウヒ</t>
    </rPh>
    <phoneticPr fontId="2"/>
  </si>
  <si>
    <t>あかね学童建替</t>
    <rPh sb="3" eb="5">
      <t>ガクドウ</t>
    </rPh>
    <rPh sb="5" eb="7">
      <t>タテカエ</t>
    </rPh>
    <phoneticPr fontId="2"/>
  </si>
  <si>
    <t>２９人</t>
    <rPh sb="2" eb="3">
      <t>ニン</t>
    </rPh>
    <phoneticPr fontId="2"/>
  </si>
  <si>
    <t>学童保育指導員補助員</t>
    <rPh sb="0" eb="2">
      <t>ガクドウ</t>
    </rPh>
    <rPh sb="2" eb="4">
      <t>ホイク</t>
    </rPh>
    <rPh sb="4" eb="7">
      <t>シドウイン</t>
    </rPh>
    <rPh sb="7" eb="10">
      <t>ホジョイン</t>
    </rPh>
    <phoneticPr fontId="2"/>
  </si>
  <si>
    <t>食糧費</t>
    <rPh sb="0" eb="3">
      <t>ショクリョウヒ</t>
    </rPh>
    <phoneticPr fontId="2"/>
  </si>
  <si>
    <t>幼児通所訓練施設</t>
    <rPh sb="0" eb="2">
      <t>ヨウジ</t>
    </rPh>
    <rPh sb="2" eb="4">
      <t>ツウショ</t>
    </rPh>
    <rPh sb="4" eb="6">
      <t>クンレン</t>
    </rPh>
    <rPh sb="6" eb="8">
      <t>シセツ</t>
    </rPh>
    <phoneticPr fontId="2"/>
  </si>
  <si>
    <t>水光熱費379</t>
    <rPh sb="0" eb="4">
      <t>スイコウネツヒ</t>
    </rPh>
    <phoneticPr fontId="2"/>
  </si>
  <si>
    <t>７人</t>
    <rPh sb="1" eb="2">
      <t>ニン</t>
    </rPh>
    <phoneticPr fontId="2"/>
  </si>
  <si>
    <t>各種謝礼</t>
    <rPh sb="0" eb="4">
      <t>カクシュシャレイ</t>
    </rPh>
    <phoneticPr fontId="2"/>
  </si>
  <si>
    <t>マイクロバス運行委託</t>
    <rPh sb="6" eb="10">
      <t>ウンコウイタク</t>
    </rPh>
    <phoneticPr fontId="2"/>
  </si>
  <si>
    <t>マイクロバス、食事介助、言語聴覚士、作業療法士、臨床心理士</t>
    <rPh sb="7" eb="11">
      <t>ショクジカイジョ</t>
    </rPh>
    <rPh sb="12" eb="17">
      <t>ゲンゴチョウカクシ</t>
    </rPh>
    <rPh sb="18" eb="23">
      <t>サギョウリョウホウシ</t>
    </rPh>
    <rPh sb="24" eb="29">
      <t>リンショウシンリシ</t>
    </rPh>
    <phoneticPr fontId="2"/>
  </si>
  <si>
    <t>高度技能訓練促進費</t>
    <rPh sb="0" eb="9">
      <t>コウドギノウクンレンソクシンヒ</t>
    </rPh>
    <phoneticPr fontId="2"/>
  </si>
  <si>
    <t>システム借上</t>
    <rPh sb="4" eb="6">
      <t>カリアゲ</t>
    </rPh>
    <phoneticPr fontId="2"/>
  </si>
  <si>
    <t>児童発達支援センター維持管理費</t>
    <rPh sb="0" eb="6">
      <t>ジドウハッタツシエン</t>
    </rPh>
    <rPh sb="10" eb="15">
      <t>イジカンリヒ</t>
    </rPh>
    <phoneticPr fontId="2"/>
  </si>
  <si>
    <t>同運営経費</t>
    <rPh sb="0" eb="1">
      <t>ドウ</t>
    </rPh>
    <rPh sb="1" eb="3">
      <t>ウンエイ</t>
    </rPh>
    <rPh sb="3" eb="5">
      <t>ケイヒ</t>
    </rPh>
    <phoneticPr fontId="2"/>
  </si>
  <si>
    <t>備品購入</t>
    <rPh sb="0" eb="4">
      <t>ビヒンコウニュウ</t>
    </rPh>
    <phoneticPr fontId="2"/>
  </si>
  <si>
    <t>運営委託料</t>
    <rPh sb="0" eb="5">
      <t>ウンエイイタクリョウ</t>
    </rPh>
    <phoneticPr fontId="2"/>
  </si>
  <si>
    <t>１３人</t>
    <rPh sb="2" eb="3">
      <t>ニン</t>
    </rPh>
    <phoneticPr fontId="2"/>
  </si>
  <si>
    <t>７名</t>
    <rPh sb="1" eb="2">
      <t>メイ</t>
    </rPh>
    <phoneticPr fontId="2"/>
  </si>
  <si>
    <t>レセプト管理システム</t>
    <rPh sb="4" eb="6">
      <t>カンリ</t>
    </rPh>
    <phoneticPr fontId="2"/>
  </si>
  <si>
    <t>自立支援費</t>
    <rPh sb="0" eb="5">
      <t>ジリツシエンヒ</t>
    </rPh>
    <phoneticPr fontId="2"/>
  </si>
  <si>
    <t>健全育成費1,066、入浴券、家電リサイクル、図書カード</t>
    <rPh sb="0" eb="2">
      <t>ケンゼン</t>
    </rPh>
    <rPh sb="2" eb="5">
      <t>イクセイヒ</t>
    </rPh>
    <rPh sb="11" eb="14">
      <t>ニュウヨクケン</t>
    </rPh>
    <rPh sb="15" eb="17">
      <t>カデン</t>
    </rPh>
    <rPh sb="23" eb="25">
      <t>トショ</t>
    </rPh>
    <phoneticPr fontId="2"/>
  </si>
  <si>
    <t>事務補助員</t>
    <rPh sb="0" eb="2">
      <t>ジム</t>
    </rPh>
    <rPh sb="2" eb="5">
      <t>ホジョイン</t>
    </rPh>
    <phoneticPr fontId="2"/>
  </si>
  <si>
    <t>水光熱費4,459</t>
    <rPh sb="0" eb="4">
      <t>スイコウネツヒ</t>
    </rPh>
    <phoneticPr fontId="2"/>
  </si>
  <si>
    <t>委託料</t>
    <rPh sb="0" eb="3">
      <t>イタクリョウ</t>
    </rPh>
    <phoneticPr fontId="2"/>
  </si>
  <si>
    <t>謝礼</t>
    <rPh sb="0" eb="2">
      <t>シャレイ</t>
    </rPh>
    <phoneticPr fontId="2"/>
  </si>
  <si>
    <t>委託料４８９３</t>
    <rPh sb="0" eb="3">
      <t>イタクリョウ</t>
    </rPh>
    <phoneticPr fontId="2"/>
  </si>
  <si>
    <t>委託料4,260</t>
    <rPh sb="0" eb="3">
      <t>イタクリョウ</t>
    </rPh>
    <phoneticPr fontId="2"/>
  </si>
  <si>
    <t>委託料1,610</t>
    <rPh sb="0" eb="3">
      <t>イタクリョウ</t>
    </rPh>
    <phoneticPr fontId="2"/>
  </si>
  <si>
    <t>食育推進会議委員11人222</t>
    <rPh sb="0" eb="2">
      <t>ショクイク</t>
    </rPh>
    <rPh sb="2" eb="6">
      <t>スイシンカイギ</t>
    </rPh>
    <rPh sb="6" eb="8">
      <t>イイン</t>
    </rPh>
    <rPh sb="10" eb="11">
      <t>ニン</t>
    </rPh>
    <phoneticPr fontId="2"/>
  </si>
  <si>
    <t>印刷製本</t>
    <rPh sb="0" eb="4">
      <t>インサツセイホン</t>
    </rPh>
    <phoneticPr fontId="2"/>
  </si>
  <si>
    <t>謝礼2,247</t>
    <rPh sb="0" eb="2">
      <t>シャレイ</t>
    </rPh>
    <phoneticPr fontId="2"/>
  </si>
  <si>
    <t>各種謝礼</t>
    <rPh sb="0" eb="2">
      <t>カクシュ</t>
    </rPh>
    <rPh sb="2" eb="4">
      <t>シャレイ</t>
    </rPh>
    <phoneticPr fontId="2"/>
  </si>
  <si>
    <t>４人</t>
    <rPh sb="1" eb="2">
      <t>ニン</t>
    </rPh>
    <phoneticPr fontId="2"/>
  </si>
  <si>
    <t>歯科医師会</t>
    <rPh sb="0" eb="5">
      <t>シカイシカイ</t>
    </rPh>
    <phoneticPr fontId="2"/>
  </si>
  <si>
    <t>事務補助金</t>
    <rPh sb="0" eb="5">
      <t>ジムホジョキン</t>
    </rPh>
    <phoneticPr fontId="2"/>
  </si>
  <si>
    <t>見舞金</t>
    <rPh sb="0" eb="3">
      <t>ミマイキン</t>
    </rPh>
    <phoneticPr fontId="2"/>
  </si>
  <si>
    <t>専用水道等の事務委託</t>
    <rPh sb="0" eb="5">
      <t>センヨウスイドウトウ</t>
    </rPh>
    <rPh sb="6" eb="10">
      <t>ジムイタク</t>
    </rPh>
    <phoneticPr fontId="2"/>
  </si>
  <si>
    <t>未熟児養育医療経費</t>
    <rPh sb="0" eb="3">
      <t>ミジュクジ</t>
    </rPh>
    <rPh sb="3" eb="5">
      <t>ヨウイク</t>
    </rPh>
    <rPh sb="5" eb="7">
      <t>イリョウ</t>
    </rPh>
    <rPh sb="7" eb="9">
      <t>ケイヒ</t>
    </rPh>
    <phoneticPr fontId="2"/>
  </si>
  <si>
    <t>非常勤嘱託</t>
    <rPh sb="0" eb="5">
      <t>ヒジョウキンショクタク</t>
    </rPh>
    <phoneticPr fontId="2"/>
  </si>
  <si>
    <t>１人</t>
    <rPh sb="1" eb="2">
      <t>ニン</t>
    </rPh>
    <phoneticPr fontId="2"/>
  </si>
  <si>
    <t>医療費6,480</t>
    <rPh sb="0" eb="3">
      <t>イリョウヒ</t>
    </rPh>
    <phoneticPr fontId="2"/>
  </si>
  <si>
    <t>BCG委託料</t>
    <rPh sb="3" eb="6">
      <t>イタクリョウ</t>
    </rPh>
    <phoneticPr fontId="2"/>
  </si>
  <si>
    <t>ジフテリア２期</t>
    <rPh sb="6" eb="7">
      <t>キ</t>
    </rPh>
    <phoneticPr fontId="2"/>
  </si>
  <si>
    <t>四種混合</t>
    <rPh sb="0" eb="4">
      <t>ヨンシュコンゴウ</t>
    </rPh>
    <phoneticPr fontId="2"/>
  </si>
  <si>
    <t>郵便料</t>
    <rPh sb="0" eb="3">
      <t>ユウビンリョウ</t>
    </rPh>
    <phoneticPr fontId="2"/>
  </si>
  <si>
    <t>非常勤嘱託</t>
    <rPh sb="0" eb="3">
      <t>ヒジョウキン</t>
    </rPh>
    <phoneticPr fontId="2"/>
  </si>
  <si>
    <t>住宅新エネルギー機器普及補助</t>
    <rPh sb="0" eb="2">
      <t>ジュウタク</t>
    </rPh>
    <rPh sb="2" eb="3">
      <t>シン</t>
    </rPh>
    <rPh sb="8" eb="10">
      <t>キキ</t>
    </rPh>
    <rPh sb="10" eb="12">
      <t>フキュウ</t>
    </rPh>
    <rPh sb="12" eb="14">
      <t>ホジョ</t>
    </rPh>
    <phoneticPr fontId="2"/>
  </si>
  <si>
    <t>３７人</t>
    <rPh sb="2" eb="3">
      <t>ニン</t>
    </rPh>
    <phoneticPr fontId="2"/>
  </si>
  <si>
    <t>清掃分室維持管理経費</t>
    <rPh sb="0" eb="2">
      <t>セイソウ</t>
    </rPh>
    <rPh sb="2" eb="4">
      <t>ブンシツ</t>
    </rPh>
    <rPh sb="4" eb="6">
      <t>イジ</t>
    </rPh>
    <rPh sb="6" eb="8">
      <t>カンリ</t>
    </rPh>
    <rPh sb="8" eb="10">
      <t>ケイヒ</t>
    </rPh>
    <phoneticPr fontId="2"/>
  </si>
  <si>
    <t>土地建物</t>
    <rPh sb="0" eb="4">
      <t>トチタテモノ</t>
    </rPh>
    <phoneticPr fontId="2"/>
  </si>
  <si>
    <t>一人</t>
    <rPh sb="0" eb="2">
      <t>ヒトリ</t>
    </rPh>
    <phoneticPr fontId="2"/>
  </si>
  <si>
    <t>PR用路面シール４２２</t>
    <rPh sb="2" eb="3">
      <t>ヨウ</t>
    </rPh>
    <rPh sb="3" eb="5">
      <t>ロメン</t>
    </rPh>
    <phoneticPr fontId="2"/>
  </si>
  <si>
    <t>議事録作成</t>
    <rPh sb="0" eb="5">
      <t>ギジロクサクセイ</t>
    </rPh>
    <phoneticPr fontId="2"/>
  </si>
  <si>
    <t>環境保全管理委託</t>
    <rPh sb="0" eb="8">
      <t>カンキョウホゼンカンリイタク</t>
    </rPh>
    <phoneticPr fontId="2"/>
  </si>
  <si>
    <t>除草作業</t>
    <rPh sb="0" eb="4">
      <t>ジョソウサギョウ</t>
    </rPh>
    <phoneticPr fontId="2"/>
  </si>
  <si>
    <t>布団処理委託</t>
    <rPh sb="0" eb="4">
      <t>フトンショリ</t>
    </rPh>
    <rPh sb="4" eb="6">
      <t>イタク</t>
    </rPh>
    <phoneticPr fontId="2"/>
  </si>
  <si>
    <t>粗大ごみシール作成</t>
    <rPh sb="0" eb="2">
      <t>ソダイ</t>
    </rPh>
    <rPh sb="7" eb="9">
      <t>サクセイ</t>
    </rPh>
    <phoneticPr fontId="2"/>
  </si>
  <si>
    <t>不燃ごみ運搬+資源化</t>
    <rPh sb="0" eb="2">
      <t>フネン</t>
    </rPh>
    <rPh sb="4" eb="6">
      <t>ウンパン</t>
    </rPh>
    <rPh sb="7" eb="10">
      <t>シゲンカ</t>
    </rPh>
    <phoneticPr fontId="2"/>
  </si>
  <si>
    <t>乾電池、蛍光管</t>
    <rPh sb="0" eb="3">
      <t>カンデンチ</t>
    </rPh>
    <rPh sb="4" eb="7">
      <t>ケイコウカン</t>
    </rPh>
    <phoneticPr fontId="2"/>
  </si>
  <si>
    <t>運転管理委託</t>
    <rPh sb="0" eb="2">
      <t>ウンテン</t>
    </rPh>
    <rPh sb="2" eb="4">
      <t>カンリ</t>
    </rPh>
    <rPh sb="4" eb="6">
      <t>イタク</t>
    </rPh>
    <phoneticPr fontId="2"/>
  </si>
  <si>
    <t>埋葬委託料</t>
    <rPh sb="0" eb="5">
      <t>マイソウイタクリョウ</t>
    </rPh>
    <phoneticPr fontId="2"/>
  </si>
  <si>
    <t>湖南衛生組合分担金</t>
    <rPh sb="0" eb="6">
      <t>コナンエイセイクミアイ</t>
    </rPh>
    <rPh sb="6" eb="9">
      <t>ブンタンキン</t>
    </rPh>
    <phoneticPr fontId="2"/>
  </si>
  <si>
    <t>小金井仕事ネット運用委託料</t>
    <rPh sb="0" eb="3">
      <t>コガネイ</t>
    </rPh>
    <rPh sb="3" eb="5">
      <t>シゴト</t>
    </rPh>
    <rPh sb="8" eb="10">
      <t>ウンヨウ</t>
    </rPh>
    <rPh sb="10" eb="13">
      <t>イタクリョウ</t>
    </rPh>
    <phoneticPr fontId="2"/>
  </si>
  <si>
    <t>補助金</t>
    <rPh sb="0" eb="3">
      <t>ホジョキン</t>
    </rPh>
    <phoneticPr fontId="2"/>
  </si>
  <si>
    <t>地域資源活用プロジェクト事業、プライベートブランド商品開発しえん</t>
    <rPh sb="0" eb="6">
      <t>チイキシゲンカツヨウ</t>
    </rPh>
    <rPh sb="12" eb="14">
      <t>ジギョウ</t>
    </rPh>
    <rPh sb="25" eb="29">
      <t>ショウヒンカイハツ</t>
    </rPh>
    <phoneticPr fontId="2"/>
  </si>
  <si>
    <t>養育指導訪問</t>
    <rPh sb="0" eb="2">
      <t>ヨウイク</t>
    </rPh>
    <rPh sb="2" eb="4">
      <t>シドウ</t>
    </rPh>
    <rPh sb="4" eb="6">
      <t>ホウモン</t>
    </rPh>
    <phoneticPr fontId="2"/>
  </si>
  <si>
    <t>地域安全課関係</t>
    <rPh sb="0" eb="5">
      <t>チイキアンゼンカ</t>
    </rPh>
    <rPh sb="5" eb="7">
      <t>カンケイ</t>
    </rPh>
    <phoneticPr fontId="2"/>
  </si>
  <si>
    <t>放射能分析非常勤嘱託２人</t>
    <rPh sb="0" eb="5">
      <t>ホウシャノウブンセキ</t>
    </rPh>
    <rPh sb="5" eb="10">
      <t>ヒジョウキンショクタク</t>
    </rPh>
    <rPh sb="11" eb="12">
      <t>ニン</t>
    </rPh>
    <phoneticPr fontId="2"/>
  </si>
  <si>
    <t>納税課関係</t>
    <rPh sb="0" eb="3">
      <t>ノウゼイカ</t>
    </rPh>
    <rPh sb="3" eb="5">
      <t>カンケイ</t>
    </rPh>
    <phoneticPr fontId="2"/>
  </si>
  <si>
    <t>口座振替加入促進委託</t>
    <rPh sb="0" eb="4">
      <t>コウザフリカエ</t>
    </rPh>
    <rPh sb="4" eb="10">
      <t>カニュウソクシンイタク</t>
    </rPh>
    <phoneticPr fontId="2"/>
  </si>
  <si>
    <t>生涯学習課</t>
    <rPh sb="0" eb="5">
      <t>ショウガイガクシュウカ</t>
    </rPh>
    <phoneticPr fontId="2"/>
  </si>
  <si>
    <t>国体業務非常勤嘱託２人</t>
    <rPh sb="0" eb="4">
      <t>コクタイギョウム</t>
    </rPh>
    <rPh sb="4" eb="7">
      <t>ヒジョウキン</t>
    </rPh>
    <rPh sb="7" eb="9">
      <t>ショクタク</t>
    </rPh>
    <rPh sb="10" eb="11">
      <t>ニン</t>
    </rPh>
    <phoneticPr fontId="2"/>
  </si>
  <si>
    <t>都市農業パワーアップ事業補助</t>
    <rPh sb="12" eb="14">
      <t>ホジョ</t>
    </rPh>
    <phoneticPr fontId="2"/>
  </si>
  <si>
    <t>農園管理指導員謝礼</t>
    <rPh sb="0" eb="4">
      <t>ノウエンカンリ</t>
    </rPh>
    <rPh sb="4" eb="9">
      <t>シドウインシャレイ</t>
    </rPh>
    <phoneticPr fontId="2"/>
  </si>
  <si>
    <t>８人</t>
    <rPh sb="1" eb="2">
      <t>ニン</t>
    </rPh>
    <phoneticPr fontId="2"/>
  </si>
  <si>
    <t>３人</t>
    <rPh sb="1" eb="2">
      <t>ニン</t>
    </rPh>
    <phoneticPr fontId="2"/>
  </si>
  <si>
    <t>利子補給金</t>
    <rPh sb="0" eb="4">
      <t>リシホキュウ</t>
    </rPh>
    <rPh sb="4" eb="5">
      <t>キン</t>
    </rPh>
    <phoneticPr fontId="2"/>
  </si>
  <si>
    <t>ベンチャー・SOHO事務所</t>
    <rPh sb="10" eb="13">
      <t>ジムショ</t>
    </rPh>
    <phoneticPr fontId="2"/>
  </si>
  <si>
    <t>一般職１５人</t>
    <rPh sb="0" eb="3">
      <t>イッパンショク</t>
    </rPh>
    <rPh sb="5" eb="6">
      <t>ニン</t>
    </rPh>
    <phoneticPr fontId="2"/>
  </si>
  <si>
    <t>５人</t>
    <rPh sb="1" eb="2">
      <t>ニン</t>
    </rPh>
    <phoneticPr fontId="2"/>
  </si>
  <si>
    <t>橋梁点検委託</t>
    <rPh sb="0" eb="6">
      <t>キョウリョウテンケンイタク</t>
    </rPh>
    <phoneticPr fontId="2"/>
  </si>
  <si>
    <t>コミュニティバス運行補助金</t>
    <rPh sb="8" eb="13">
      <t>ウンコウホジョキン</t>
    </rPh>
    <phoneticPr fontId="2"/>
  </si>
  <si>
    <t>道路橋梁総務費</t>
    <rPh sb="0" eb="2">
      <t>ドウロ</t>
    </rPh>
    <rPh sb="2" eb="4">
      <t>キョウリョウ</t>
    </rPh>
    <rPh sb="4" eb="7">
      <t>ソウムヒ</t>
    </rPh>
    <phoneticPr fontId="2"/>
  </si>
  <si>
    <t>委託料</t>
    <rPh sb="0" eb="3">
      <t>イタクリョウ</t>
    </rPh>
    <phoneticPr fontId="2"/>
  </si>
  <si>
    <t>台帳補正委託、公共物測量</t>
    <rPh sb="0" eb="4">
      <t>ダイチョウホセイ</t>
    </rPh>
    <rPh sb="4" eb="6">
      <t>イタク</t>
    </rPh>
    <rPh sb="7" eb="12">
      <t>コウキョウブツソクリョウ</t>
    </rPh>
    <phoneticPr fontId="2"/>
  </si>
  <si>
    <t>調査委託料</t>
    <rPh sb="0" eb="5">
      <t>チョウサイタクリョウ</t>
    </rPh>
    <phoneticPr fontId="2"/>
  </si>
  <si>
    <t>道路等維持補修工事</t>
    <rPh sb="2" eb="3">
      <t>トウ</t>
    </rPh>
    <rPh sb="3" eb="5">
      <t>イジ</t>
    </rPh>
    <rPh sb="7" eb="9">
      <t>コウジ</t>
    </rPh>
    <phoneticPr fontId="2"/>
  </si>
  <si>
    <t>緊急補修。市道36・325号146号補修、市道41号築造。東町四丁目指定市道</t>
    <rPh sb="0" eb="4">
      <t>キンキュウホシュウ</t>
    </rPh>
    <rPh sb="5" eb="7">
      <t>シドウ</t>
    </rPh>
    <rPh sb="13" eb="14">
      <t>ゴウ</t>
    </rPh>
    <rPh sb="17" eb="18">
      <t>ゴウ</t>
    </rPh>
    <rPh sb="18" eb="20">
      <t>ホシュウ</t>
    </rPh>
    <rPh sb="21" eb="23">
      <t>シドウ</t>
    </rPh>
    <rPh sb="25" eb="26">
      <t>ゴウ</t>
    </rPh>
    <rPh sb="26" eb="28">
      <t>チクゾウ</t>
    </rPh>
    <rPh sb="29" eb="34">
      <t>ヒガシチョウヨンチョウメ</t>
    </rPh>
    <rPh sb="34" eb="38">
      <t>シテイシドウ</t>
    </rPh>
    <phoneticPr fontId="2"/>
  </si>
  <si>
    <t>１人</t>
    <rPh sb="1" eb="2">
      <t>ニン</t>
    </rPh>
    <phoneticPr fontId="2"/>
  </si>
  <si>
    <t>築造、維持補修、予定地管理</t>
    <rPh sb="0" eb="2">
      <t>チクゾウ</t>
    </rPh>
    <rPh sb="3" eb="7">
      <t>イジホシュウ</t>
    </rPh>
    <rPh sb="8" eb="13">
      <t>ヨテイチカンリ</t>
    </rPh>
    <phoneticPr fontId="2"/>
  </si>
  <si>
    <t>,</t>
    <phoneticPr fontId="2"/>
  </si>
  <si>
    <t>アーケード基礎撤去、維持補修、予定地管理</t>
    <rPh sb="5" eb="9">
      <t>キソテッキョ</t>
    </rPh>
    <rPh sb="10" eb="14">
      <t>イジホシュウ</t>
    </rPh>
    <rPh sb="15" eb="20">
      <t>ヨテイチカンリ</t>
    </rPh>
    <phoneticPr fontId="2"/>
  </si>
  <si>
    <t>私道整備舗装工事</t>
    <rPh sb="0" eb="8">
      <t>シドウセイビホソウコウジ</t>
    </rPh>
    <phoneticPr fontId="2"/>
  </si>
  <si>
    <t>電気料補助金</t>
    <rPh sb="0" eb="3">
      <t>デンキリョウ</t>
    </rPh>
    <rPh sb="3" eb="6">
      <t>ホジョキン</t>
    </rPh>
    <phoneticPr fontId="2"/>
  </si>
  <si>
    <t>３人</t>
    <rPh sb="1" eb="2">
      <t>ニン</t>
    </rPh>
    <phoneticPr fontId="2"/>
  </si>
  <si>
    <t>武蔵小金井築撤去、東小金井駅西側</t>
    <rPh sb="0" eb="5">
      <t>ムサシコガネイ</t>
    </rPh>
    <rPh sb="5" eb="6">
      <t>チク</t>
    </rPh>
    <rPh sb="6" eb="8">
      <t>テッキョ</t>
    </rPh>
    <rPh sb="9" eb="14">
      <t>ヒガシコガネイエキ</t>
    </rPh>
    <rPh sb="14" eb="16">
      <t>ニシガワ</t>
    </rPh>
    <phoneticPr fontId="2"/>
  </si>
  <si>
    <t>用地取得</t>
    <rPh sb="0" eb="4">
      <t>ヨウチシュトク</t>
    </rPh>
    <phoneticPr fontId="2"/>
  </si>
  <si>
    <t>東小金井高架下管理棟用地</t>
    <rPh sb="0" eb="4">
      <t>ヒガシコガネイ</t>
    </rPh>
    <rPh sb="4" eb="7">
      <t>コウカシタ</t>
    </rPh>
    <rPh sb="7" eb="12">
      <t>カンリトウヨウチ</t>
    </rPh>
    <phoneticPr fontId="2"/>
  </si>
  <si>
    <t>37人</t>
    <rPh sb="2" eb="3">
      <t>ニン</t>
    </rPh>
    <phoneticPr fontId="2"/>
  </si>
  <si>
    <t>一人</t>
    <rPh sb="0" eb="2">
      <t>ヒトリ</t>
    </rPh>
    <phoneticPr fontId="2"/>
  </si>
  <si>
    <t>手続き費用作成委託</t>
    <rPh sb="0" eb="2">
      <t>テツヅ</t>
    </rPh>
    <rPh sb="3" eb="5">
      <t>ヒヨウ</t>
    </rPh>
    <rPh sb="5" eb="7">
      <t>サクセイ</t>
    </rPh>
    <rPh sb="7" eb="9">
      <t>イタク</t>
    </rPh>
    <phoneticPr fontId="2"/>
  </si>
  <si>
    <t>宅地開発等指導事務</t>
    <rPh sb="0" eb="2">
      <t>タクチ</t>
    </rPh>
    <rPh sb="2" eb="5">
      <t>カイハツナド</t>
    </rPh>
    <rPh sb="5" eb="7">
      <t>シドウ</t>
    </rPh>
    <rPh sb="7" eb="9">
      <t>ジム</t>
    </rPh>
    <phoneticPr fontId="2"/>
  </si>
  <si>
    <t>耐震診断・改修助成</t>
    <rPh sb="0" eb="4">
      <t>タイシンシンダン</t>
    </rPh>
    <rPh sb="5" eb="7">
      <t>カイシュウ</t>
    </rPh>
    <rPh sb="7" eb="9">
      <t>ジョセイ</t>
    </rPh>
    <phoneticPr fontId="2"/>
  </si>
  <si>
    <t>耐震改修促進計画支援委託</t>
    <rPh sb="0" eb="8">
      <t>タイシンカイシュウソクシンケイカク</t>
    </rPh>
    <rPh sb="8" eb="12">
      <t>シエンイタク</t>
    </rPh>
    <phoneticPr fontId="2"/>
  </si>
  <si>
    <t>ほとんど耐震診断・耐震補強設計</t>
    <rPh sb="4" eb="8">
      <t>タイシンシンダン</t>
    </rPh>
    <rPh sb="9" eb="15">
      <t>タイシンホキョウセッケイ</t>
    </rPh>
    <phoneticPr fontId="2"/>
  </si>
  <si>
    <t>一人</t>
    <rPh sb="0" eb="2">
      <t>ヒトリ</t>
    </rPh>
    <phoneticPr fontId="2"/>
  </si>
  <si>
    <t>H25:予定地整備・共同溝設置含む</t>
    <rPh sb="4" eb="9">
      <t>ヨテイチセイビ</t>
    </rPh>
    <rPh sb="10" eb="13">
      <t>キョウドウコウ</t>
    </rPh>
    <rPh sb="13" eb="15">
      <t>セッチ</t>
    </rPh>
    <rPh sb="15" eb="16">
      <t>フク</t>
    </rPh>
    <phoneticPr fontId="2"/>
  </si>
  <si>
    <t>実施設計委託</t>
    <rPh sb="0" eb="6">
      <t>ジッシセッケイイタク</t>
    </rPh>
    <phoneticPr fontId="2"/>
  </si>
  <si>
    <t>予定地管理に伴う整備</t>
    <rPh sb="0" eb="3">
      <t>ヨテイチ</t>
    </rPh>
    <rPh sb="3" eb="5">
      <t>カンリ</t>
    </rPh>
    <rPh sb="6" eb="7">
      <t>トモナ</t>
    </rPh>
    <rPh sb="8" eb="10">
      <t>セイビ</t>
    </rPh>
    <phoneticPr fontId="2"/>
  </si>
  <si>
    <t>繰出金</t>
    <rPh sb="0" eb="3">
      <t>クリダシキン</t>
    </rPh>
    <phoneticPr fontId="2"/>
  </si>
  <si>
    <t>修繕料</t>
    <rPh sb="0" eb="3">
      <t>シュウゼンリョウ</t>
    </rPh>
    <phoneticPr fontId="2"/>
  </si>
  <si>
    <t>児童遊具撤去新設</t>
    <rPh sb="0" eb="4">
      <t>ジドウユウグ</t>
    </rPh>
    <rPh sb="4" eb="8">
      <t>テッキョシンセツ</t>
    </rPh>
    <phoneticPr fontId="2"/>
  </si>
  <si>
    <t>委員１０人</t>
    <rPh sb="0" eb="2">
      <t>イイン</t>
    </rPh>
    <rPh sb="4" eb="5">
      <t>ニン</t>
    </rPh>
    <phoneticPr fontId="2"/>
  </si>
  <si>
    <t>修繕費</t>
    <rPh sb="0" eb="3">
      <t>シュウゼンヒ</t>
    </rPh>
    <phoneticPr fontId="2"/>
  </si>
  <si>
    <t>梶野公園関係委託料</t>
    <rPh sb="0" eb="4">
      <t>カジノコウエン</t>
    </rPh>
    <rPh sb="4" eb="6">
      <t>カンケイ</t>
    </rPh>
    <rPh sb="6" eb="9">
      <t>イタクリョウ</t>
    </rPh>
    <phoneticPr fontId="2"/>
  </si>
  <si>
    <t>三楽公園園内灯改修、小長久保公園整備</t>
    <rPh sb="0" eb="2">
      <t>サンラク</t>
    </rPh>
    <rPh sb="2" eb="4">
      <t>コウエン</t>
    </rPh>
    <rPh sb="4" eb="6">
      <t>エンナイ</t>
    </rPh>
    <rPh sb="6" eb="7">
      <t>ヒ</t>
    </rPh>
    <rPh sb="7" eb="9">
      <t>カイシュウ</t>
    </rPh>
    <rPh sb="10" eb="11">
      <t>ショウ</t>
    </rPh>
    <rPh sb="11" eb="14">
      <t>ナガクボ</t>
    </rPh>
    <rPh sb="14" eb="16">
      <t>コウエン</t>
    </rPh>
    <rPh sb="16" eb="18">
      <t>セイビ</t>
    </rPh>
    <phoneticPr fontId="2"/>
  </si>
  <si>
    <t>市民活動用苗</t>
    <rPh sb="0" eb="6">
      <t>シミンカツドウヨウナエ</t>
    </rPh>
    <phoneticPr fontId="2"/>
  </si>
  <si>
    <t>市営住宅長寿命化計画策定支援委託</t>
    <rPh sb="0" eb="12">
      <t>シエイジュウタクチョウジュミョウカケイカクサクテイ</t>
    </rPh>
    <rPh sb="12" eb="14">
      <t>シエン</t>
    </rPh>
    <rPh sb="14" eb="16">
      <t>イタク</t>
    </rPh>
    <phoneticPr fontId="2"/>
  </si>
  <si>
    <t>76人</t>
    <rPh sb="2" eb="3">
      <t>ニン</t>
    </rPh>
    <phoneticPr fontId="2"/>
  </si>
  <si>
    <t>費用弁償という名前になっている</t>
    <rPh sb="0" eb="4">
      <t>ヒヨウベンショウ</t>
    </rPh>
    <rPh sb="7" eb="9">
      <t>ナマエ</t>
    </rPh>
    <phoneticPr fontId="2"/>
  </si>
  <si>
    <t>消防団員傷害保険料</t>
    <rPh sb="0" eb="4">
      <t>ショウボウダンイン</t>
    </rPh>
    <rPh sb="4" eb="6">
      <t>ショウガイ</t>
    </rPh>
    <rPh sb="6" eb="9">
      <t>ホケンリョウ</t>
    </rPh>
    <phoneticPr fontId="2"/>
  </si>
  <si>
    <t>消防防災機器類</t>
    <rPh sb="0" eb="2">
      <t>ショウボウ</t>
    </rPh>
    <rPh sb="2" eb="7">
      <t>ボウサイキキルイ</t>
    </rPh>
    <phoneticPr fontId="2"/>
  </si>
  <si>
    <t>医療機器類購入</t>
    <rPh sb="0" eb="5">
      <t>イリョウキキルイ</t>
    </rPh>
    <rPh sb="5" eb="7">
      <t>コウニュウ</t>
    </rPh>
    <phoneticPr fontId="2"/>
  </si>
  <si>
    <t>地域防災計画修正支援委託</t>
    <rPh sb="0" eb="6">
      <t>チイキボウサイケイカク</t>
    </rPh>
    <rPh sb="6" eb="8">
      <t>シュウセイ</t>
    </rPh>
    <rPh sb="8" eb="12">
      <t>シエンイタク</t>
    </rPh>
    <phoneticPr fontId="2"/>
  </si>
  <si>
    <t>４人</t>
    <rPh sb="1" eb="2">
      <t>ニン</t>
    </rPh>
    <phoneticPr fontId="2"/>
  </si>
  <si>
    <t>91人（給食39、施設管理２８、用務９、事務１４、営繕１）</t>
    <rPh sb="2" eb="3">
      <t>ニン</t>
    </rPh>
    <rPh sb="4" eb="6">
      <t>キュウショク</t>
    </rPh>
    <rPh sb="9" eb="13">
      <t>シセツカンリ</t>
    </rPh>
    <rPh sb="16" eb="18">
      <t>ヨウム</t>
    </rPh>
    <rPh sb="20" eb="22">
      <t>ジム</t>
    </rPh>
    <rPh sb="25" eb="27">
      <t>エイゼン</t>
    </rPh>
    <phoneticPr fontId="2"/>
  </si>
  <si>
    <t>２７人(うち退職金219,401</t>
    <rPh sb="2" eb="3">
      <t>ニン</t>
    </rPh>
    <rPh sb="6" eb="9">
      <t>タイショクキン</t>
    </rPh>
    <phoneticPr fontId="2"/>
  </si>
  <si>
    <t>１１人</t>
    <rPh sb="2" eb="3">
      <t>ニン</t>
    </rPh>
    <phoneticPr fontId="2"/>
  </si>
  <si>
    <t>消耗品</t>
    <rPh sb="0" eb="3">
      <t>ショウモウヒン</t>
    </rPh>
    <phoneticPr fontId="2"/>
  </si>
  <si>
    <t>小中学生マラソン大会</t>
    <rPh sb="0" eb="4">
      <t>ショウチュウガクセイ</t>
    </rPh>
    <rPh sb="8" eb="10">
      <t>タイカイ</t>
    </rPh>
    <phoneticPr fontId="2"/>
  </si>
  <si>
    <t>校内研究委託</t>
    <rPh sb="0" eb="6">
      <t>コウナイケンキュウイタク</t>
    </rPh>
    <phoneticPr fontId="2"/>
  </si>
  <si>
    <t>スクールカウンセラー謝礼</t>
    <rPh sb="10" eb="12">
      <t>シャレイ</t>
    </rPh>
    <phoneticPr fontId="2"/>
  </si>
  <si>
    <t>知能検査委託</t>
    <rPh sb="0" eb="6">
      <t>チノウケンサイタク</t>
    </rPh>
    <phoneticPr fontId="2"/>
  </si>
  <si>
    <t>参加児童補助金</t>
    <rPh sb="0" eb="7">
      <t>サンカジドウホジョキン</t>
    </rPh>
    <phoneticPr fontId="2"/>
  </si>
  <si>
    <t>バス借上料</t>
    <rPh sb="2" eb="5">
      <t>カリアゲリョウ</t>
    </rPh>
    <phoneticPr fontId="2"/>
  </si>
  <si>
    <t>バス輸送委託料</t>
    <rPh sb="2" eb="7">
      <t>ユソウイタクリョウ</t>
    </rPh>
    <phoneticPr fontId="2"/>
  </si>
  <si>
    <t>参加生徒補助金</t>
    <rPh sb="0" eb="7">
      <t>サンカセイトホジョキン</t>
    </rPh>
    <phoneticPr fontId="2"/>
  </si>
  <si>
    <t>印刷製本費</t>
    <rPh sb="0" eb="5">
      <t>インサツセイホンンヒ</t>
    </rPh>
    <phoneticPr fontId="2"/>
  </si>
  <si>
    <t>消耗品費</t>
    <rPh sb="0" eb="4">
      <t>ショウモウヒンヒ</t>
    </rPh>
    <phoneticPr fontId="2"/>
  </si>
  <si>
    <t>部活動補助金</t>
    <rPh sb="0" eb="3">
      <t>ブカツドウ</t>
    </rPh>
    <rPh sb="3" eb="6">
      <t>ホジョキン</t>
    </rPh>
    <phoneticPr fontId="2"/>
  </si>
  <si>
    <t>外部指導者謝礼</t>
    <rPh sb="0" eb="7">
      <t>ガイブシドウシャシャレイ</t>
    </rPh>
    <phoneticPr fontId="2"/>
  </si>
  <si>
    <t>管理委託料</t>
    <rPh sb="0" eb="5">
      <t>カンリイタクリョウ</t>
    </rPh>
    <phoneticPr fontId="2"/>
  </si>
  <si>
    <t>印刷製本</t>
    <rPh sb="0" eb="4">
      <t>インサツセイホン</t>
    </rPh>
    <phoneticPr fontId="2"/>
  </si>
  <si>
    <t>展示会場借上</t>
    <rPh sb="0" eb="6">
      <t>テンジカイジョウカリアゲ</t>
    </rPh>
    <phoneticPr fontId="2"/>
  </si>
  <si>
    <t>オーケストラ出演料</t>
    <rPh sb="6" eb="9">
      <t>シュツエンリョウ</t>
    </rPh>
    <phoneticPr fontId="2"/>
  </si>
  <si>
    <t>委託料</t>
    <rPh sb="0" eb="3">
      <t>イタクリョウ</t>
    </rPh>
    <phoneticPr fontId="2"/>
  </si>
  <si>
    <t>傷害保険料</t>
    <rPh sb="0" eb="5">
      <t>ショウガイホケンリョウ</t>
    </rPh>
    <phoneticPr fontId="2"/>
  </si>
  <si>
    <t>少人数指導等充実事業指導謝礼</t>
    <rPh sb="0" eb="3">
      <t>ショウニンズウ</t>
    </rPh>
    <rPh sb="3" eb="5">
      <t>シドウ</t>
    </rPh>
    <rPh sb="5" eb="6">
      <t>トウ</t>
    </rPh>
    <rPh sb="6" eb="8">
      <t>ジュウジツ</t>
    </rPh>
    <rPh sb="8" eb="10">
      <t>ジギョウ</t>
    </rPh>
    <rPh sb="10" eb="12">
      <t>シドウ</t>
    </rPh>
    <rPh sb="12" eb="14">
      <t>シャレイ</t>
    </rPh>
    <phoneticPr fontId="2"/>
  </si>
  <si>
    <t>PC、コピー機、教育相談所施設等</t>
    <rPh sb="6" eb="7">
      <t>キ</t>
    </rPh>
    <rPh sb="8" eb="10">
      <t>キョウイク</t>
    </rPh>
    <rPh sb="10" eb="13">
      <t>ソウダンジョ</t>
    </rPh>
    <rPh sb="13" eb="15">
      <t>シセツ</t>
    </rPh>
    <rPh sb="15" eb="16">
      <t>ナド</t>
    </rPh>
    <phoneticPr fontId="2"/>
  </si>
  <si>
    <t>１７人</t>
    <rPh sb="2" eb="3">
      <t>ニン</t>
    </rPh>
    <phoneticPr fontId="2"/>
  </si>
  <si>
    <t>記念品</t>
    <rPh sb="0" eb="3">
      <t>キネンヒン</t>
    </rPh>
    <phoneticPr fontId="2"/>
  </si>
  <si>
    <t>消耗品費</t>
    <rPh sb="0" eb="4">
      <t>ショウモウヒンヒ</t>
    </rPh>
    <phoneticPr fontId="2"/>
  </si>
  <si>
    <t>就学援助費</t>
    <rPh sb="0" eb="5">
      <t>シュウガクエンジョヒ</t>
    </rPh>
    <phoneticPr fontId="2"/>
  </si>
  <si>
    <t>校医報酬</t>
    <rPh sb="2" eb="4">
      <t>ホウシュウ</t>
    </rPh>
    <phoneticPr fontId="2"/>
  </si>
  <si>
    <t>日本スポーツ振興センター</t>
    <rPh sb="0" eb="2">
      <t>ニホン</t>
    </rPh>
    <phoneticPr fontId="2"/>
  </si>
  <si>
    <t>検診（結核、循環器、消化器、婦人科）</t>
    <rPh sb="0" eb="2">
      <t>ケンシン</t>
    </rPh>
    <rPh sb="3" eb="5">
      <t>ケッカク</t>
    </rPh>
    <rPh sb="6" eb="9">
      <t>ジュンカンキ</t>
    </rPh>
    <rPh sb="10" eb="13">
      <t>ショウカキ</t>
    </rPh>
    <rPh sb="14" eb="17">
      <t>フジンカ</t>
    </rPh>
    <phoneticPr fontId="2"/>
  </si>
  <si>
    <t>（要保護及び準要保護児童就学援助費）</t>
    <rPh sb="16" eb="17">
      <t>ヒ</t>
    </rPh>
    <phoneticPr fontId="2"/>
  </si>
  <si>
    <t>学校災害賠償補償保険料</t>
    <rPh sb="0" eb="6">
      <t>ガッコウサイガイバイショウ</t>
    </rPh>
    <rPh sb="6" eb="8">
      <t>ホショウ</t>
    </rPh>
    <rPh sb="8" eb="11">
      <t>ホケンリョウ</t>
    </rPh>
    <phoneticPr fontId="2"/>
  </si>
  <si>
    <t>学校施設整備</t>
    <rPh sb="0" eb="2">
      <t>ガッコウ</t>
    </rPh>
    <rPh sb="2" eb="4">
      <t>シセツ</t>
    </rPh>
    <rPh sb="4" eb="6">
      <t>セイビ</t>
    </rPh>
    <phoneticPr fontId="2"/>
  </si>
  <si>
    <t>非構造部材改修、給食機器設置、防火区画、遊具、学童保育設置など</t>
    <rPh sb="0" eb="5">
      <t>ヒコウゾウブザイ</t>
    </rPh>
    <rPh sb="5" eb="7">
      <t>カイシュウ</t>
    </rPh>
    <rPh sb="8" eb="14">
      <t>キュウショクキキセッチ</t>
    </rPh>
    <rPh sb="15" eb="19">
      <t>ボウカクカク</t>
    </rPh>
    <rPh sb="20" eb="22">
      <t>ユウグ</t>
    </rPh>
    <rPh sb="23" eb="29">
      <t>ガクドウホイクセッチ</t>
    </rPh>
    <phoneticPr fontId="2"/>
  </si>
  <si>
    <t>設計委託・監理委託</t>
    <rPh sb="0" eb="4">
      <t>セッケイイタク</t>
    </rPh>
    <rPh sb="5" eb="7">
      <t>カンリ</t>
    </rPh>
    <rPh sb="7" eb="9">
      <t>イタク</t>
    </rPh>
    <phoneticPr fontId="2"/>
  </si>
  <si>
    <t>四小プール更衣室・受水設備</t>
    <rPh sb="0" eb="2">
      <t>ヨンショウ</t>
    </rPh>
    <rPh sb="5" eb="8">
      <t>コウイシツ</t>
    </rPh>
    <rPh sb="9" eb="10">
      <t>ウケ</t>
    </rPh>
    <rPh sb="10" eb="11">
      <t>ミズ</t>
    </rPh>
    <rPh sb="11" eb="13">
      <t>セツビ</t>
    </rPh>
    <phoneticPr fontId="2"/>
  </si>
  <si>
    <t>学校施設維持管理</t>
    <rPh sb="0" eb="4">
      <t>ガッコウシセツ</t>
    </rPh>
    <rPh sb="4" eb="6">
      <t>イジ</t>
    </rPh>
    <rPh sb="6" eb="8">
      <t>カンリ</t>
    </rPh>
    <phoneticPr fontId="2"/>
  </si>
  <si>
    <t>第四小学校芝生維持管理</t>
    <rPh sb="0" eb="1">
      <t>ダイ</t>
    </rPh>
    <rPh sb="1" eb="2">
      <t>ヨン</t>
    </rPh>
    <rPh sb="2" eb="5">
      <t>ショウガッコウ</t>
    </rPh>
    <rPh sb="5" eb="11">
      <t>シバフイジカンリ</t>
    </rPh>
    <phoneticPr fontId="2"/>
  </si>
  <si>
    <t>前原小学校芝生維持管理</t>
    <rPh sb="0" eb="2">
      <t>マエハラ</t>
    </rPh>
    <rPh sb="2" eb="5">
      <t>ショウガッコウ</t>
    </rPh>
    <rPh sb="5" eb="11">
      <t>シバフイジカンリ</t>
    </rPh>
    <phoneticPr fontId="2"/>
  </si>
  <si>
    <t>修繕料</t>
    <rPh sb="0" eb="3">
      <t>シュウゼンリョウ</t>
    </rPh>
    <phoneticPr fontId="2"/>
  </si>
  <si>
    <t>9人</t>
    <rPh sb="1" eb="2">
      <t>ニン</t>
    </rPh>
    <phoneticPr fontId="2"/>
  </si>
  <si>
    <t>H25:は水光熱費</t>
    <rPh sb="5" eb="9">
      <t>スイコウネツヒ</t>
    </rPh>
    <phoneticPr fontId="2"/>
  </si>
  <si>
    <t>回線使用料</t>
    <rPh sb="0" eb="5">
      <t>カイセンシヨウリョウ</t>
    </rPh>
    <phoneticPr fontId="2"/>
  </si>
  <si>
    <t>GPS携帯端末使用料</t>
    <rPh sb="3" eb="10">
      <t>ケイタイタンマツシヨウリョウ</t>
    </rPh>
    <phoneticPr fontId="2"/>
  </si>
  <si>
    <t>消耗品</t>
    <rPh sb="0" eb="3">
      <t>ショウモウヒン</t>
    </rPh>
    <phoneticPr fontId="2"/>
  </si>
  <si>
    <t>給食機器設置、防火区画、プール循環濾過</t>
    <rPh sb="0" eb="6">
      <t>キュウショクキキセッチ</t>
    </rPh>
    <rPh sb="7" eb="11">
      <t>ボウカクカク</t>
    </rPh>
    <rPh sb="15" eb="19">
      <t>ジュンカンロカ</t>
    </rPh>
    <phoneticPr fontId="2"/>
  </si>
  <si>
    <t>東中芝生管理委託</t>
    <rPh sb="0" eb="2">
      <t>ヒガシチュウ</t>
    </rPh>
    <rPh sb="2" eb="8">
      <t>シバフカンリイタク</t>
    </rPh>
    <phoneticPr fontId="2"/>
  </si>
  <si>
    <t>委員９人</t>
    <rPh sb="0" eb="2">
      <t>イイン</t>
    </rPh>
    <rPh sb="3" eb="4">
      <t>ニン</t>
    </rPh>
    <phoneticPr fontId="2"/>
  </si>
  <si>
    <t>青少年のための科学の祭典交付金</t>
    <rPh sb="0" eb="3">
      <t>セイショウネン</t>
    </rPh>
    <rPh sb="7" eb="9">
      <t>カガク</t>
    </rPh>
    <rPh sb="10" eb="15">
      <t>サイテンコウフキン</t>
    </rPh>
    <phoneticPr fontId="2"/>
  </si>
  <si>
    <t>委員報酬６人</t>
    <rPh sb="0" eb="4">
      <t>イインホウシュウ</t>
    </rPh>
    <rPh sb="5" eb="6">
      <t>ニン</t>
    </rPh>
    <phoneticPr fontId="2"/>
  </si>
  <si>
    <t>記念品</t>
    <rPh sb="0" eb="3">
      <t>キネンヒン</t>
    </rPh>
    <phoneticPr fontId="2"/>
  </si>
  <si>
    <t>郵便料</t>
    <rPh sb="0" eb="3">
      <t>ユウビンリョウ</t>
    </rPh>
    <phoneticPr fontId="2"/>
  </si>
  <si>
    <t>実行委員報酬</t>
    <rPh sb="0" eb="6">
      <t>ジッコウイインホウシュウ</t>
    </rPh>
    <phoneticPr fontId="2"/>
  </si>
  <si>
    <t>３０人</t>
    <rPh sb="2" eb="3">
      <t>ニン</t>
    </rPh>
    <phoneticPr fontId="2"/>
  </si>
  <si>
    <t>講師謝礼</t>
    <rPh sb="0" eb="4">
      <t>コウシシャレイ</t>
    </rPh>
    <phoneticPr fontId="2"/>
  </si>
  <si>
    <t>講師・ボランティア謝礼</t>
    <rPh sb="0" eb="2">
      <t>コウシ</t>
    </rPh>
    <rPh sb="9" eb="11">
      <t>シャレイ</t>
    </rPh>
    <phoneticPr fontId="2"/>
  </si>
  <si>
    <t>講師・保育士謝礼</t>
    <rPh sb="0" eb="2">
      <t>コウシ</t>
    </rPh>
    <rPh sb="3" eb="6">
      <t>ホイクシ</t>
    </rPh>
    <rPh sb="6" eb="8">
      <t>シャレイ</t>
    </rPh>
    <phoneticPr fontId="2"/>
  </si>
  <si>
    <t>フィルム借上料</t>
    <rPh sb="4" eb="7">
      <t>カリアゲリョウ</t>
    </rPh>
    <phoneticPr fontId="2"/>
  </si>
  <si>
    <t>４人</t>
    <rPh sb="1" eb="2">
      <t>ニン</t>
    </rPh>
    <phoneticPr fontId="2"/>
  </si>
  <si>
    <t>ボランティア謝礼・PC借上・回線使用料</t>
    <rPh sb="6" eb="8">
      <t>シャレイ</t>
    </rPh>
    <rPh sb="11" eb="13">
      <t>カリアゲ</t>
    </rPh>
    <rPh sb="14" eb="19">
      <t>カイセンシヨウリョウ</t>
    </rPh>
    <phoneticPr fontId="2"/>
  </si>
  <si>
    <t>工事監理・設計意思伝達・工事費</t>
    <rPh sb="0" eb="4">
      <t>コウジカンリ</t>
    </rPh>
    <rPh sb="5" eb="11">
      <t>セッケイイシデンタツ</t>
    </rPh>
    <rPh sb="12" eb="15">
      <t>コウジヒ</t>
    </rPh>
    <phoneticPr fontId="2"/>
  </si>
  <si>
    <t>移動図書館車委託料</t>
    <rPh sb="0" eb="6">
      <t>イドウトショカンシャ</t>
    </rPh>
    <rPh sb="6" eb="9">
      <t>イタクリョウ</t>
    </rPh>
    <phoneticPr fontId="2"/>
  </si>
  <si>
    <t>委員報酬７人</t>
    <rPh sb="0" eb="4">
      <t>イインホウシュウ</t>
    </rPh>
    <rPh sb="5" eb="6">
      <t>ニン</t>
    </rPh>
    <phoneticPr fontId="2"/>
  </si>
  <si>
    <t>文化財監理公開謝礼</t>
    <rPh sb="0" eb="9">
      <t>ブンカザイカンリコウカイシャレイ</t>
    </rPh>
    <phoneticPr fontId="2"/>
  </si>
  <si>
    <t>水光熱費</t>
    <rPh sb="0" eb="4">
      <t>スイコウネツヒ</t>
    </rPh>
    <phoneticPr fontId="2"/>
  </si>
  <si>
    <t>山桜運搬植樹委託</t>
    <rPh sb="0" eb="2">
      <t>ヤマザクラ</t>
    </rPh>
    <rPh sb="2" eb="8">
      <t>ウンパンショクジュイタク</t>
    </rPh>
    <phoneticPr fontId="2"/>
  </si>
  <si>
    <t>山桜管理委託</t>
    <rPh sb="0" eb="2">
      <t>ヤマザクラ</t>
    </rPh>
    <rPh sb="2" eb="6">
      <t>カンリイタク</t>
    </rPh>
    <phoneticPr fontId="2"/>
  </si>
  <si>
    <t>人道橋詳細設計</t>
    <rPh sb="0" eb="7">
      <t>ジンドウキョウショウサイセッケイ</t>
    </rPh>
    <phoneticPr fontId="2"/>
  </si>
  <si>
    <t>歩道橋撤去費</t>
    <rPh sb="0" eb="6">
      <t>ホドウキョウテッキョヒ</t>
    </rPh>
    <phoneticPr fontId="2"/>
  </si>
  <si>
    <t>厨房機器借上</t>
    <rPh sb="0" eb="6">
      <t>チュウボウキキカリアゲ</t>
    </rPh>
    <phoneticPr fontId="2"/>
  </si>
  <si>
    <t>土地借上</t>
    <rPh sb="0" eb="4">
      <t>トチカリアゲ</t>
    </rPh>
    <phoneticPr fontId="2"/>
  </si>
  <si>
    <t>推進員報酬</t>
    <rPh sb="0" eb="5">
      <t>スイシンインホウシュウ</t>
    </rPh>
    <phoneticPr fontId="2"/>
  </si>
  <si>
    <t>委託費</t>
    <rPh sb="0" eb="3">
      <t>イタクヒ</t>
    </rPh>
    <phoneticPr fontId="2"/>
  </si>
  <si>
    <t>指導員謝礼</t>
    <rPh sb="0" eb="5">
      <t>シドウインシャレイ</t>
    </rPh>
    <phoneticPr fontId="2"/>
  </si>
  <si>
    <t>学校監理委託料</t>
    <rPh sb="0" eb="7">
      <t>ガッコウカンリイタクリョウ</t>
    </rPh>
    <phoneticPr fontId="2"/>
  </si>
  <si>
    <t>工事請負</t>
    <rPh sb="0" eb="4">
      <t>コウジウケオイ</t>
    </rPh>
    <phoneticPr fontId="2"/>
  </si>
  <si>
    <t>一中クラブハウス談話室エアコン</t>
    <rPh sb="0" eb="2">
      <t>イッチュウ</t>
    </rPh>
    <rPh sb="8" eb="11">
      <t>ダンワシツ</t>
    </rPh>
    <phoneticPr fontId="2"/>
  </si>
  <si>
    <t>会場設営委託</t>
    <rPh sb="0" eb="6">
      <t>カイジョウセツエイイタク</t>
    </rPh>
    <phoneticPr fontId="2"/>
  </si>
  <si>
    <t>実行委員会交付金</t>
    <rPh sb="0" eb="2">
      <t>ジッコウ</t>
    </rPh>
    <rPh sb="2" eb="5">
      <t>イインカイ</t>
    </rPh>
    <rPh sb="5" eb="8">
      <t>コウフキン</t>
    </rPh>
    <phoneticPr fontId="2"/>
  </si>
  <si>
    <t>非常勤嘱託</t>
    <rPh sb="0" eb="5">
      <t>ヒジョウキンショクタク</t>
    </rPh>
    <phoneticPr fontId="2"/>
  </si>
  <si>
    <t>各種委託料</t>
    <rPh sb="0" eb="5">
      <t>カクシュイタクリョウ</t>
    </rPh>
    <phoneticPr fontId="2"/>
  </si>
  <si>
    <t>清掃、管理整備、管理運営、空調設備保守点検、建物設備管理</t>
    <rPh sb="0" eb="2">
      <t>セイソウ</t>
    </rPh>
    <rPh sb="3" eb="5">
      <t>カンリ</t>
    </rPh>
    <rPh sb="5" eb="7">
      <t>セイビ</t>
    </rPh>
    <rPh sb="8" eb="12">
      <t>カンリウンエイ</t>
    </rPh>
    <rPh sb="13" eb="17">
      <t>クウチョウセツビ</t>
    </rPh>
    <rPh sb="17" eb="21">
      <t>ホシュテンケン</t>
    </rPh>
    <rPh sb="22" eb="28">
      <t>タテモノセツビカンリ</t>
    </rPh>
    <phoneticPr fontId="2"/>
  </si>
  <si>
    <t>工事請負費</t>
    <rPh sb="0" eb="5">
      <t>コウジウケオイヒ</t>
    </rPh>
    <phoneticPr fontId="2"/>
  </si>
  <si>
    <t>テニスコート整備工事</t>
    <rPh sb="6" eb="10">
      <t>セイビコウジ</t>
    </rPh>
    <phoneticPr fontId="2"/>
  </si>
  <si>
    <t>修繕料</t>
    <rPh sb="0" eb="3">
      <t>シュウゼンリョウ</t>
    </rPh>
    <phoneticPr fontId="2"/>
  </si>
  <si>
    <t>委託料</t>
    <rPh sb="0" eb="3">
      <t>イタクリョウ</t>
    </rPh>
    <phoneticPr fontId="2"/>
  </si>
  <si>
    <t>指定管理・枯枝撤去</t>
    <rPh sb="0" eb="4">
      <t>シテイカンリ</t>
    </rPh>
    <rPh sb="5" eb="9">
      <t>カレエダテッキョ</t>
    </rPh>
    <phoneticPr fontId="2"/>
  </si>
  <si>
    <t>工事委託</t>
    <rPh sb="0" eb="4">
      <t>コウジイタク</t>
    </rPh>
    <phoneticPr fontId="2"/>
  </si>
  <si>
    <t>体育室照明、自動火災報知機改修</t>
    <rPh sb="0" eb="3">
      <t>タイイクシツ</t>
    </rPh>
    <rPh sb="3" eb="5">
      <t>ショウメイ</t>
    </rPh>
    <rPh sb="6" eb="8">
      <t>ジドウ</t>
    </rPh>
    <rPh sb="8" eb="10">
      <t>カサイ</t>
    </rPh>
    <rPh sb="10" eb="12">
      <t>ホウチ</t>
    </rPh>
    <rPh sb="12" eb="13">
      <t>キ</t>
    </rPh>
    <rPh sb="13" eb="15">
      <t>カイシュウ</t>
    </rPh>
    <phoneticPr fontId="2"/>
  </si>
  <si>
    <t>一般機器類購入</t>
    <rPh sb="0" eb="5">
      <t>イッパンキキルイ</t>
    </rPh>
    <rPh sb="5" eb="7">
      <t>コウニュウ</t>
    </rPh>
    <phoneticPr fontId="2"/>
  </si>
  <si>
    <t>建物管理、清掃、緑地管理、管理運営、剪定等</t>
    <rPh sb="0" eb="4">
      <t>タテモノカンリ</t>
    </rPh>
    <rPh sb="5" eb="7">
      <t>セイソウ</t>
    </rPh>
    <rPh sb="8" eb="12">
      <t>リョクチカンリ</t>
    </rPh>
    <rPh sb="13" eb="17">
      <t>カンリウンエイ</t>
    </rPh>
    <rPh sb="18" eb="20">
      <t>センテイ</t>
    </rPh>
    <rPh sb="20" eb="21">
      <t>トウ</t>
    </rPh>
    <phoneticPr fontId="2"/>
  </si>
  <si>
    <t>土地借上料</t>
    <rPh sb="0" eb="5">
      <t>トチカリアゲリョウ</t>
    </rPh>
    <phoneticPr fontId="2"/>
  </si>
  <si>
    <t>指定管理料</t>
    <rPh sb="0" eb="5">
      <t>シテイカンリリョウ</t>
    </rPh>
    <phoneticPr fontId="2"/>
  </si>
  <si>
    <t>一時金借入金、繰替運用金</t>
    <rPh sb="0" eb="3">
      <t>イチジキン</t>
    </rPh>
    <rPh sb="3" eb="6">
      <t>カリイレキン</t>
    </rPh>
    <rPh sb="7" eb="9">
      <t>クリカ</t>
    </rPh>
    <rPh sb="9" eb="12">
      <t>ウンヨウキン</t>
    </rPh>
    <phoneticPr fontId="2"/>
  </si>
  <si>
    <t>徴収率16.8％想定</t>
    <rPh sb="0" eb="3">
      <t>チョウシュウリツ</t>
    </rPh>
    <rPh sb="8" eb="10">
      <t>ソウテイ</t>
    </rPh>
    <phoneticPr fontId="2"/>
  </si>
  <si>
    <t>過年度収入率63.2％想定</t>
    <rPh sb="0" eb="3">
      <t>カネンド</t>
    </rPh>
    <rPh sb="3" eb="6">
      <t>シュウニュウリツ</t>
    </rPh>
    <rPh sb="11" eb="13">
      <t>ソウテイ</t>
    </rPh>
    <phoneticPr fontId="2"/>
  </si>
  <si>
    <t>徴収率17.2％想定</t>
    <rPh sb="0" eb="3">
      <t>チョウシュウリツ</t>
    </rPh>
    <rPh sb="8" eb="10">
      <t>ソウテイ</t>
    </rPh>
    <phoneticPr fontId="2"/>
  </si>
  <si>
    <t>現年度収入率90.3％想定</t>
    <rPh sb="0" eb="3">
      <t>ゲンネンド</t>
    </rPh>
    <rPh sb="3" eb="6">
      <t>シュウニュウリツ</t>
    </rPh>
    <rPh sb="11" eb="13">
      <t>ソウテイ</t>
    </rPh>
    <phoneticPr fontId="2"/>
  </si>
  <si>
    <t>過年度収入率65.1％想定</t>
    <rPh sb="0" eb="3">
      <t>カネンド</t>
    </rPh>
    <rPh sb="3" eb="6">
      <t>シュウニュウリツ</t>
    </rPh>
    <rPh sb="11" eb="13">
      <t>ソウテイ</t>
    </rPh>
    <phoneticPr fontId="2"/>
  </si>
  <si>
    <t>徴収率15.3％想定</t>
    <rPh sb="0" eb="3">
      <t>チョウシュウリツ</t>
    </rPh>
    <rPh sb="8" eb="10">
      <t>ソウテイ</t>
    </rPh>
    <phoneticPr fontId="2"/>
  </si>
  <si>
    <t>過年度収入率79.0％想定</t>
    <rPh sb="0" eb="3">
      <t>カネンド</t>
    </rPh>
    <rPh sb="3" eb="6">
      <t>シュウニュウリツ</t>
    </rPh>
    <rPh sb="11" eb="13">
      <t>ソウテイ</t>
    </rPh>
    <phoneticPr fontId="2"/>
  </si>
  <si>
    <t>過年度収入率78.9％想定</t>
    <rPh sb="0" eb="3">
      <t>カネンド</t>
    </rPh>
    <rPh sb="3" eb="6">
      <t>シュウニュウリツ</t>
    </rPh>
    <rPh sb="11" eb="13">
      <t>ソウテイ</t>
    </rPh>
    <phoneticPr fontId="2"/>
  </si>
  <si>
    <t>徴収率21.8％設定</t>
    <rPh sb="0" eb="3">
      <t>チョウシュウリツ</t>
    </rPh>
    <rPh sb="8" eb="10">
      <t>セッテイ</t>
    </rPh>
    <phoneticPr fontId="2"/>
  </si>
  <si>
    <t>徴収率24.2％想定</t>
    <rPh sb="0" eb="3">
      <t>チョウシュウリツ</t>
    </rPh>
    <rPh sb="8" eb="10">
      <t>ソウテイ</t>
    </rPh>
    <phoneticPr fontId="2"/>
  </si>
  <si>
    <t>徴収率23.7％想定</t>
    <rPh sb="0" eb="3">
      <t>チョウシュウリツ</t>
    </rPh>
    <rPh sb="8" eb="10">
      <t>ソウテイ</t>
    </rPh>
    <phoneticPr fontId="2"/>
  </si>
  <si>
    <t>国民健康保険事業都費補助金</t>
    <rPh sb="0" eb="8">
      <t>コクミンケンコウホケンジギョウ</t>
    </rPh>
    <rPh sb="8" eb="10">
      <t>トヒ</t>
    </rPh>
    <rPh sb="10" eb="13">
      <t>ホジョキン</t>
    </rPh>
    <phoneticPr fontId="2"/>
  </si>
  <si>
    <t>事務補助員</t>
    <rPh sb="0" eb="5">
      <t>ジムホジョイン</t>
    </rPh>
    <phoneticPr fontId="2"/>
  </si>
  <si>
    <t>コンビニ収納代行委託</t>
    <rPh sb="4" eb="10">
      <t>シュウノウダイコウイタク</t>
    </rPh>
    <phoneticPr fontId="2"/>
  </si>
  <si>
    <t>滞納整理事務等委託料</t>
    <rPh sb="0" eb="4">
      <t>タイノウセイリ</t>
    </rPh>
    <rPh sb="4" eb="7">
      <t>ジムナド</t>
    </rPh>
    <rPh sb="7" eb="10">
      <t>イタクリョウ</t>
    </rPh>
    <phoneticPr fontId="2"/>
  </si>
  <si>
    <t>特定健康診査・特定健康指導負担金</t>
    <rPh sb="0" eb="6">
      <t>トクテイケンコウシンサ</t>
    </rPh>
    <rPh sb="7" eb="9">
      <t>トクテイ</t>
    </rPh>
    <rPh sb="9" eb="11">
      <t>ケンコウ</t>
    </rPh>
    <rPh sb="11" eb="13">
      <t>シドウ</t>
    </rPh>
    <rPh sb="13" eb="16">
      <t>フタンキン</t>
    </rPh>
    <phoneticPr fontId="2"/>
  </si>
  <si>
    <t>その他保健衛生普及経費</t>
    <rPh sb="2" eb="3">
      <t>タ</t>
    </rPh>
    <rPh sb="3" eb="7">
      <t>ホケンエイセイ</t>
    </rPh>
    <rPh sb="7" eb="11">
      <t>フキュウケイヒ</t>
    </rPh>
    <phoneticPr fontId="2"/>
  </si>
  <si>
    <t>後発医薬品自己負担差額通知経費</t>
    <rPh sb="0" eb="5">
      <t>コウハツイヤクヒン</t>
    </rPh>
    <rPh sb="5" eb="15">
      <t>ジコフタンサガクツウチケイヒ</t>
    </rPh>
    <phoneticPr fontId="2"/>
  </si>
  <si>
    <t>柔道整復療養費被保険者調査</t>
    <rPh sb="0" eb="4">
      <t>ジュウドウセイフク</t>
    </rPh>
    <rPh sb="4" eb="7">
      <t>リョウヨウヒ</t>
    </rPh>
    <rPh sb="7" eb="13">
      <t>ヒホケンシャチョウサ</t>
    </rPh>
    <phoneticPr fontId="2"/>
  </si>
  <si>
    <t>保健事業利用補助</t>
    <rPh sb="0" eb="4">
      <t>ホケンジギョウ</t>
    </rPh>
    <rPh sb="4" eb="8">
      <t>リヨウホジョ</t>
    </rPh>
    <phoneticPr fontId="2"/>
  </si>
  <si>
    <t>受益者負担金（徴収猶予解除分、滞納繰越分）</t>
    <rPh sb="0" eb="6">
      <t>ジュエキシャフタンキン</t>
    </rPh>
    <rPh sb="7" eb="14">
      <t>チョウシュウユウヨカイジョブン</t>
    </rPh>
    <rPh sb="15" eb="20">
      <t>タイノウクリコシブン</t>
    </rPh>
    <phoneticPr fontId="2"/>
  </si>
  <si>
    <t>受益者負担及び下水道使用料徴収経費</t>
    <rPh sb="0" eb="5">
      <t>ジュエキシャフタン</t>
    </rPh>
    <rPh sb="5" eb="6">
      <t>オヨ</t>
    </rPh>
    <rPh sb="7" eb="10">
      <t>ゲスイドウ</t>
    </rPh>
    <rPh sb="10" eb="13">
      <t>シヨウリョウ</t>
    </rPh>
    <rPh sb="13" eb="15">
      <t>チョウシュウ</t>
    </rPh>
    <rPh sb="15" eb="17">
      <t>ケイヒ</t>
    </rPh>
    <phoneticPr fontId="2"/>
  </si>
  <si>
    <t>水質検査共同事業負担金</t>
    <rPh sb="0" eb="11">
      <t>スイシツケンサキョウドウジギョウフタンキン</t>
    </rPh>
    <phoneticPr fontId="2"/>
  </si>
  <si>
    <t>水質分析、推移測定装置点検、雨量測定・観測システム定期点検</t>
    <rPh sb="0" eb="4">
      <t>スイシツブンセキ</t>
    </rPh>
    <rPh sb="5" eb="7">
      <t>スイイ</t>
    </rPh>
    <rPh sb="7" eb="9">
      <t>ソクテイ</t>
    </rPh>
    <rPh sb="9" eb="11">
      <t>ソウチ</t>
    </rPh>
    <rPh sb="11" eb="13">
      <t>テンケン</t>
    </rPh>
    <rPh sb="14" eb="16">
      <t>ウリョウ</t>
    </rPh>
    <rPh sb="16" eb="18">
      <t>ソクテイ</t>
    </rPh>
    <rPh sb="19" eb="21">
      <t>カンソク</t>
    </rPh>
    <rPh sb="25" eb="27">
      <t>テイキ</t>
    </rPh>
    <rPh sb="27" eb="29">
      <t>テンケン</t>
    </rPh>
    <phoneticPr fontId="2"/>
  </si>
  <si>
    <t>2人</t>
    <rPh sb="1" eb="2">
      <t>ニン</t>
    </rPh>
    <phoneticPr fontId="2"/>
  </si>
  <si>
    <t>雨水枡設置、都道１３４号、梶野三丁目、都市計画道路３．４．１４</t>
    <rPh sb="0" eb="3">
      <t>ウスイマス</t>
    </rPh>
    <rPh sb="3" eb="5">
      <t>セッチ</t>
    </rPh>
    <rPh sb="6" eb="8">
      <t>トドウ</t>
    </rPh>
    <rPh sb="11" eb="12">
      <t>ゴウ</t>
    </rPh>
    <rPh sb="13" eb="18">
      <t>カジノサンチョウメ</t>
    </rPh>
    <rPh sb="19" eb="25">
      <t>トシケイカクドウロ</t>
    </rPh>
    <phoneticPr fontId="2"/>
  </si>
  <si>
    <t>主要地方道１５号管渠新設工事負担金</t>
    <rPh sb="0" eb="5">
      <t>シュヨウチホウドウ</t>
    </rPh>
    <rPh sb="7" eb="8">
      <t>ゴウ</t>
    </rPh>
    <rPh sb="8" eb="12">
      <t>カンキョシンセツ</t>
    </rPh>
    <rPh sb="12" eb="14">
      <t>コウジ</t>
    </rPh>
    <rPh sb="14" eb="17">
      <t>フタンキン</t>
    </rPh>
    <phoneticPr fontId="2"/>
  </si>
  <si>
    <t>都市計画道路３．４．１１号工事負担金</t>
    <rPh sb="0" eb="6">
      <t>トシケイカクドウロ</t>
    </rPh>
    <rPh sb="12" eb="13">
      <t>ゴウ</t>
    </rPh>
    <rPh sb="13" eb="18">
      <t>コウジフタンキン</t>
    </rPh>
    <phoneticPr fontId="2"/>
  </si>
  <si>
    <t>中央線まちづくり側道</t>
    <rPh sb="0" eb="3">
      <t>チュウオウセン</t>
    </rPh>
    <rPh sb="8" eb="10">
      <t>ソクドウ</t>
    </rPh>
    <phoneticPr fontId="2"/>
  </si>
  <si>
    <t>下水道総合地震対策計画修正</t>
    <rPh sb="0" eb="9">
      <t>ゲスイドウソウゴウジシンタイサク</t>
    </rPh>
    <rPh sb="9" eb="13">
      <t>ケイカクシュウセイ</t>
    </rPh>
    <phoneticPr fontId="2"/>
  </si>
  <si>
    <t>現年度90.6％、過年度分89.9％想定</t>
    <rPh sb="0" eb="3">
      <t>ゲンネンド</t>
    </rPh>
    <rPh sb="9" eb="13">
      <t>カネンドブン</t>
    </rPh>
    <rPh sb="18" eb="20">
      <t>ソウテイ</t>
    </rPh>
    <phoneticPr fontId="2"/>
  </si>
  <si>
    <t>福祉総合事業計画書売払い収入</t>
    <rPh sb="0" eb="9">
      <t>フクシソウゴウジギョウケイカクショ</t>
    </rPh>
    <rPh sb="9" eb="11">
      <t>ウリハラ</t>
    </rPh>
    <rPh sb="12" eb="14">
      <t>シュウニュウ</t>
    </rPh>
    <phoneticPr fontId="2"/>
  </si>
  <si>
    <t>一般寄付金</t>
    <rPh sb="0" eb="5">
      <t>イッパンキフキン</t>
    </rPh>
    <phoneticPr fontId="2"/>
  </si>
  <si>
    <t>介護給付費準備基金繰入金</t>
    <rPh sb="0" eb="12">
      <t>カイゴキュウフヒジュンビキキンクリイレキン</t>
    </rPh>
    <phoneticPr fontId="2"/>
  </si>
  <si>
    <t>雇用保険掛金個人負担金</t>
    <rPh sb="0" eb="5">
      <t>コヨウホケンカ</t>
    </rPh>
    <rPh sb="5" eb="6">
      <t>キン</t>
    </rPh>
    <rPh sb="6" eb="8">
      <t>コジン</t>
    </rPh>
    <rPh sb="8" eb="11">
      <t>フタンキン</t>
    </rPh>
    <phoneticPr fontId="2"/>
  </si>
  <si>
    <t>介護保険事業所実地指導事務委託</t>
    <rPh sb="0" eb="7">
      <t>カイゴホケンジギョウショ</t>
    </rPh>
    <rPh sb="7" eb="15">
      <t>ジッチシドウジムイタク</t>
    </rPh>
    <phoneticPr fontId="2"/>
  </si>
  <si>
    <t>東京都国民健康保険団体連合会事務費負担</t>
    <rPh sb="0" eb="3">
      <t>トウキョウト</t>
    </rPh>
    <rPh sb="3" eb="9">
      <t>コクミンケンコウホケン</t>
    </rPh>
    <rPh sb="9" eb="11">
      <t>ダンタイ</t>
    </rPh>
    <rPh sb="11" eb="14">
      <t>レンゴウカイ</t>
    </rPh>
    <rPh sb="14" eb="17">
      <t>ジムヒ</t>
    </rPh>
    <rPh sb="17" eb="19">
      <t>フタン</t>
    </rPh>
    <phoneticPr fontId="2"/>
  </si>
  <si>
    <t>委員４０人の報酬がほとんど</t>
    <rPh sb="0" eb="2">
      <t>イイン</t>
    </rPh>
    <rPh sb="4" eb="5">
      <t>ニン</t>
    </rPh>
    <rPh sb="6" eb="8">
      <t>ホウシュウ</t>
    </rPh>
    <phoneticPr fontId="2"/>
  </si>
  <si>
    <t>要介護認定調査、B型肝炎予防接種</t>
    <rPh sb="0" eb="7">
      <t>ヨウカイゴニンテイチョウサ</t>
    </rPh>
    <rPh sb="9" eb="12">
      <t>ガタカンエン</t>
    </rPh>
    <rPh sb="12" eb="16">
      <t>ヨボウセッシュ</t>
    </rPh>
    <phoneticPr fontId="2"/>
  </si>
  <si>
    <t>主治医意見書作成手数料</t>
    <rPh sb="0" eb="3">
      <t>シュジイ</t>
    </rPh>
    <rPh sb="3" eb="6">
      <t>イケンショ</t>
    </rPh>
    <rPh sb="6" eb="8">
      <t>サクセイ</t>
    </rPh>
    <rPh sb="8" eb="11">
      <t>テスウリョウ</t>
    </rPh>
    <phoneticPr fontId="2"/>
  </si>
  <si>
    <t>委託料（桜町、小金井あんず苑、中町、保健体育事業者）</t>
    <rPh sb="0" eb="3">
      <t>イタクリョウ</t>
    </rPh>
    <rPh sb="4" eb="5">
      <t>サクラ</t>
    </rPh>
    <rPh sb="5" eb="6">
      <t>チョウ</t>
    </rPh>
    <rPh sb="7" eb="10">
      <t>コガネイ</t>
    </rPh>
    <rPh sb="13" eb="14">
      <t>エン</t>
    </rPh>
    <rPh sb="15" eb="17">
      <t>ナカマチ</t>
    </rPh>
    <rPh sb="18" eb="25">
      <t>ホケンタイイクジギョウシャ</t>
    </rPh>
    <phoneticPr fontId="2"/>
  </si>
  <si>
    <t>委託料多い</t>
    <rPh sb="0" eb="3">
      <t>イタクリョウ</t>
    </rPh>
    <rPh sb="3" eb="4">
      <t>オオ</t>
    </rPh>
    <phoneticPr fontId="2"/>
  </si>
  <si>
    <t>1号被保険者保険料還付金</t>
    <rPh sb="1" eb="2">
      <t>ゴウ</t>
    </rPh>
    <rPh sb="2" eb="6">
      <t>ヒホケンシャ</t>
    </rPh>
    <rPh sb="6" eb="12">
      <t>ホケンリョウカンプキン</t>
    </rPh>
    <phoneticPr fontId="2"/>
  </si>
  <si>
    <t>上記還付加算金</t>
    <rPh sb="0" eb="2">
      <t>ジョウキ</t>
    </rPh>
    <rPh sb="2" eb="7">
      <t>カンプカサンキン</t>
    </rPh>
    <phoneticPr fontId="2"/>
  </si>
  <si>
    <t>健康診査委託料</t>
    <rPh sb="0" eb="7">
      <t>ケンコウシンサイタクリョウ</t>
    </rPh>
    <phoneticPr fontId="2"/>
  </si>
  <si>
    <t>１月1日現在</t>
    <rPh sb="1" eb="2">
      <t>ガツ</t>
    </rPh>
    <rPh sb="3" eb="4">
      <t>ニチ</t>
    </rPh>
    <rPh sb="4" eb="6">
      <t>ゲンザイ</t>
    </rPh>
    <phoneticPr fontId="2"/>
  </si>
  <si>
    <t>災害対策用資材置き場</t>
    <rPh sb="0" eb="5">
      <t>サイガイタイサクヨウ</t>
    </rPh>
    <rPh sb="5" eb="8">
      <t>シザイオ</t>
    </rPh>
    <rPh sb="9" eb="10">
      <t>バ</t>
    </rPh>
    <phoneticPr fontId="2"/>
  </si>
  <si>
    <t>18人</t>
    <rPh sb="2" eb="3">
      <t>ニン</t>
    </rPh>
    <phoneticPr fontId="2"/>
  </si>
  <si>
    <t>非常勤嘱託</t>
    <rPh sb="0" eb="5">
      <t>ヒジョウキンショクタク</t>
    </rPh>
    <phoneticPr fontId="2"/>
  </si>
  <si>
    <t>3人</t>
    <rPh sb="1" eb="2">
      <t>ニン</t>
    </rPh>
    <phoneticPr fontId="2"/>
  </si>
  <si>
    <t>例規集作成委託</t>
    <phoneticPr fontId="2"/>
  </si>
  <si>
    <t>コピー使用料</t>
    <rPh sb="3" eb="6">
      <t>シヨウリョウ</t>
    </rPh>
    <phoneticPr fontId="2"/>
  </si>
  <si>
    <t>政策法務情報使用料</t>
    <rPh sb="0" eb="6">
      <t>セイサクホウムジョウホウ</t>
    </rPh>
    <rPh sb="6" eb="9">
      <t>シヨウリョウ</t>
    </rPh>
    <phoneticPr fontId="2"/>
  </si>
  <si>
    <t>審議会委員報酬</t>
    <rPh sb="0" eb="3">
      <t>シンギカイ</t>
    </rPh>
    <rPh sb="3" eb="5">
      <t>イイン</t>
    </rPh>
    <rPh sb="5" eb="7">
      <t>ホウシュウ</t>
    </rPh>
    <phoneticPr fontId="2"/>
  </si>
  <si>
    <t>情報セキュリティ管理委託</t>
    <rPh sb="0" eb="2">
      <t>ジョウホウ</t>
    </rPh>
    <rPh sb="8" eb="10">
      <t>カンリ</t>
    </rPh>
    <rPh sb="10" eb="12">
      <t>イタク</t>
    </rPh>
    <phoneticPr fontId="2"/>
  </si>
  <si>
    <t>人事給与システム運用委託</t>
    <rPh sb="0" eb="4">
      <t>ジンジキュウヨ</t>
    </rPh>
    <rPh sb="8" eb="10">
      <t>ウンヨウ</t>
    </rPh>
    <rPh sb="10" eb="12">
      <t>イタク</t>
    </rPh>
    <phoneticPr fontId="2"/>
  </si>
  <si>
    <t>地方自治情報センター会費</t>
    <rPh sb="0" eb="6">
      <t>チホウジチジョウホウ</t>
    </rPh>
    <rPh sb="10" eb="12">
      <t>カイヒ</t>
    </rPh>
    <phoneticPr fontId="2"/>
  </si>
  <si>
    <t>人事給与システム機器等借上</t>
    <rPh sb="0" eb="1">
      <t>ヒト</t>
    </rPh>
    <rPh sb="1" eb="2">
      <t>コト</t>
    </rPh>
    <rPh sb="2" eb="4">
      <t>キュウヨ</t>
    </rPh>
    <rPh sb="8" eb="11">
      <t>キキトウ</t>
    </rPh>
    <rPh sb="11" eb="13">
      <t>カリアゲ</t>
    </rPh>
    <phoneticPr fontId="2"/>
  </si>
  <si>
    <t>基幹システム運用委託料</t>
    <rPh sb="0" eb="2">
      <t>キカン</t>
    </rPh>
    <rPh sb="6" eb="11">
      <t>ウンヨウイタクリョウ</t>
    </rPh>
    <phoneticPr fontId="2"/>
  </si>
  <si>
    <t>東京電子自治体共同運営協議会</t>
    <rPh sb="0" eb="14">
      <t>トウキョウデンシジチタイキョウドウウンエイキョウギカイ</t>
    </rPh>
    <phoneticPr fontId="2"/>
  </si>
  <si>
    <t>法律相談員謝礼</t>
    <rPh sb="0" eb="7">
      <t>ホウリツソウダンインシャレイ</t>
    </rPh>
    <phoneticPr fontId="2"/>
  </si>
  <si>
    <t>庁内案内業務非常勤嘱託４３６３</t>
    <rPh sb="0" eb="6">
      <t>チョウナイアンナイギョウム</t>
    </rPh>
    <rPh sb="6" eb="11">
      <t>ヒジョウキンショクタク</t>
    </rPh>
    <phoneticPr fontId="2"/>
  </si>
  <si>
    <t>4人</t>
    <rPh sb="1" eb="2">
      <t>ニン</t>
    </rPh>
    <phoneticPr fontId="2"/>
  </si>
  <si>
    <t>自治会文書配布謝礼</t>
    <rPh sb="0" eb="3">
      <t>ジチカイ</t>
    </rPh>
    <rPh sb="3" eb="5">
      <t>ブンショ</t>
    </rPh>
    <rPh sb="5" eb="9">
      <t>ハイフシャレイ</t>
    </rPh>
    <phoneticPr fontId="2"/>
  </si>
  <si>
    <t>更新手続き</t>
    <rPh sb="0" eb="4">
      <t>コウシンテツヅ</t>
    </rPh>
    <phoneticPr fontId="2"/>
  </si>
  <si>
    <t>商品化使用許諾料</t>
    <rPh sb="0" eb="3">
      <t>ショウヒンカ</t>
    </rPh>
    <rPh sb="3" eb="8">
      <t>シヨウキョダクリョウ</t>
    </rPh>
    <phoneticPr fontId="2"/>
  </si>
  <si>
    <t>「かたらい」謝礼</t>
    <rPh sb="6" eb="8">
      <t>シャレイ</t>
    </rPh>
    <phoneticPr fontId="2"/>
  </si>
  <si>
    <t>女性総合相談委託</t>
    <rPh sb="0" eb="2">
      <t>ジョセイ</t>
    </rPh>
    <rPh sb="2" eb="4">
      <t>ソウゴウ</t>
    </rPh>
    <rPh sb="4" eb="6">
      <t>ソウダン</t>
    </rPh>
    <rPh sb="6" eb="8">
      <t>イタク</t>
    </rPh>
    <phoneticPr fontId="2"/>
  </si>
  <si>
    <t>第四次男女共同参画行動計画策定支援委託料</t>
    <rPh sb="0" eb="7">
      <t>ダイヨジダンジョキョウドウ</t>
    </rPh>
    <rPh sb="7" eb="9">
      <t>サンカク</t>
    </rPh>
    <rPh sb="9" eb="15">
      <t>コウドウケイカクサクテイ</t>
    </rPh>
    <rPh sb="15" eb="17">
      <t>シエン</t>
    </rPh>
    <rPh sb="17" eb="20">
      <t>イタクリョウ</t>
    </rPh>
    <phoneticPr fontId="2"/>
  </si>
  <si>
    <t>銀行振込手数料</t>
    <rPh sb="0" eb="7">
      <t>ギンコウフリコミテスウリョウ</t>
    </rPh>
    <phoneticPr fontId="2"/>
  </si>
  <si>
    <t>修繕料</t>
    <rPh sb="0" eb="3">
      <t>シュウゼンリョウ</t>
    </rPh>
    <phoneticPr fontId="2"/>
  </si>
  <si>
    <t>９人</t>
    <rPh sb="1" eb="2">
      <t>ニン</t>
    </rPh>
    <phoneticPr fontId="2"/>
  </si>
  <si>
    <t>清掃693</t>
    <rPh sb="0" eb="2">
      <t>セイソウ</t>
    </rPh>
    <phoneticPr fontId="2"/>
  </si>
  <si>
    <t>H24決算</t>
    <rPh sb="3" eb="5">
      <t>ケッサン</t>
    </rPh>
    <phoneticPr fontId="2"/>
  </si>
  <si>
    <t>H24決算</t>
    <rPh sb="3" eb="5">
      <t>ケッサン</t>
    </rPh>
    <phoneticPr fontId="2"/>
  </si>
  <si>
    <t>郵便料</t>
    <rPh sb="0" eb="3">
      <t>ユウビンリョウ</t>
    </rPh>
    <phoneticPr fontId="2"/>
  </si>
  <si>
    <t>シンポジウム講師謝礼</t>
    <rPh sb="6" eb="10">
      <t>コウシシャレイ</t>
    </rPh>
    <phoneticPr fontId="2"/>
  </si>
  <si>
    <t>組織改正</t>
    <rPh sb="0" eb="4">
      <t>ソシキカイセイ</t>
    </rPh>
    <phoneticPr fontId="2"/>
  </si>
  <si>
    <t>審議員報酬</t>
    <rPh sb="0" eb="2">
      <t>シンギ</t>
    </rPh>
    <rPh sb="2" eb="3">
      <t>イン</t>
    </rPh>
    <rPh sb="3" eb="5">
      <t>ホウシュウ</t>
    </rPh>
    <phoneticPr fontId="2"/>
  </si>
  <si>
    <t>検診委託料、非常勤委託３人</t>
    <rPh sb="0" eb="5">
      <t>ケンシンイタクリョウ</t>
    </rPh>
    <rPh sb="6" eb="11">
      <t>ヒジョウキンイタク</t>
    </rPh>
    <rPh sb="12" eb="13">
      <t>ニン</t>
    </rPh>
    <phoneticPr fontId="2"/>
  </si>
  <si>
    <t>OJT研修委託料</t>
    <rPh sb="3" eb="8">
      <t>ケンシュウイタクリョウ</t>
    </rPh>
    <phoneticPr fontId="2"/>
  </si>
  <si>
    <t>非常勤嘱託１（２６２万）、顧問弁護士２８８万</t>
    <rPh sb="0" eb="5">
      <t>ヒジョウキンショクタク</t>
    </rPh>
    <rPh sb="10" eb="11">
      <t>マン</t>
    </rPh>
    <rPh sb="13" eb="18">
      <t>コモンベンゴシ</t>
    </rPh>
    <rPh sb="21" eb="22">
      <t>マン</t>
    </rPh>
    <phoneticPr fontId="2"/>
  </si>
  <si>
    <t>１人</t>
    <rPh sb="1" eb="2">
      <t>ニン</t>
    </rPh>
    <phoneticPr fontId="2"/>
  </si>
  <si>
    <t>非常勤嘱託</t>
    <rPh sb="0" eb="5">
      <t>ヒジョウキンショクタク</t>
    </rPh>
    <phoneticPr fontId="2"/>
  </si>
  <si>
    <t>市長交際費</t>
    <rPh sb="0" eb="2">
      <t>シチョウ</t>
    </rPh>
    <rPh sb="2" eb="5">
      <t>コウサイヒ</t>
    </rPh>
    <phoneticPr fontId="2"/>
  </si>
  <si>
    <t>旅費、製本費</t>
    <rPh sb="0" eb="2">
      <t>リョヒ</t>
    </rPh>
    <rPh sb="3" eb="5">
      <t>セイホン</t>
    </rPh>
    <rPh sb="5" eb="6">
      <t>ヒ</t>
    </rPh>
    <phoneticPr fontId="2"/>
  </si>
  <si>
    <t>７人</t>
    <rPh sb="1" eb="2">
      <t>ニン</t>
    </rPh>
    <phoneticPr fontId="2"/>
  </si>
  <si>
    <t>需用費</t>
    <rPh sb="0" eb="3">
      <t>ジュヨウヒ</t>
    </rPh>
    <phoneticPr fontId="2"/>
  </si>
  <si>
    <t>使用料及び賃貸料（電話、駐車場機器、空調など）</t>
    <rPh sb="0" eb="3">
      <t>シヨウリョウ</t>
    </rPh>
    <rPh sb="3" eb="4">
      <t>オヨ</t>
    </rPh>
    <rPh sb="5" eb="8">
      <t>チンタイリョウ</t>
    </rPh>
    <phoneticPr fontId="2"/>
  </si>
  <si>
    <t>防災関連施設塔屋部解体</t>
    <rPh sb="0" eb="2">
      <t>ボウサイ</t>
    </rPh>
    <rPh sb="2" eb="4">
      <t>カンレン</t>
    </rPh>
    <rPh sb="4" eb="6">
      <t>シセツ</t>
    </rPh>
    <rPh sb="6" eb="7">
      <t>トウ</t>
    </rPh>
    <rPh sb="7" eb="9">
      <t>ヤベ</t>
    </rPh>
    <rPh sb="9" eb="11">
      <t>カイタイ</t>
    </rPh>
    <phoneticPr fontId="2"/>
  </si>
  <si>
    <t>消耗品</t>
    <rPh sb="0" eb="3">
      <t>ショウモウヒン</t>
    </rPh>
    <phoneticPr fontId="2"/>
  </si>
  <si>
    <t>市長会（２５６万）市町村総合事務組合2,135千）他</t>
    <rPh sb="0" eb="3">
      <t>シチョウカイ</t>
    </rPh>
    <rPh sb="7" eb="8">
      <t>マン</t>
    </rPh>
    <rPh sb="23" eb="24">
      <t>セン</t>
    </rPh>
    <rPh sb="25" eb="26">
      <t>ホカ</t>
    </rPh>
    <phoneticPr fontId="2"/>
  </si>
  <si>
    <t>１７人</t>
    <rPh sb="2" eb="3">
      <t>ニン</t>
    </rPh>
    <phoneticPr fontId="2"/>
  </si>
  <si>
    <t>工事４１万、管理委託８２万</t>
    <rPh sb="0" eb="2">
      <t>コウジ</t>
    </rPh>
    <rPh sb="4" eb="5">
      <t>マン</t>
    </rPh>
    <rPh sb="6" eb="10">
      <t>カンリイタク</t>
    </rPh>
    <rPh sb="12" eb="13">
      <t>マン</t>
    </rPh>
    <phoneticPr fontId="2"/>
  </si>
  <si>
    <t>情報システム95万、事務室等移転作業48万、修繕料１８７万、課名案内板２４万</t>
    <rPh sb="0" eb="2">
      <t>ジョウホウ</t>
    </rPh>
    <rPh sb="8" eb="9">
      <t>マン</t>
    </rPh>
    <rPh sb="10" eb="18">
      <t>ジムシツトウイテンサギョウ</t>
    </rPh>
    <rPh sb="20" eb="21">
      <t>マン</t>
    </rPh>
    <rPh sb="22" eb="25">
      <t>シュウゼンリョウ</t>
    </rPh>
    <rPh sb="28" eb="29">
      <t>マン</t>
    </rPh>
    <rPh sb="30" eb="34">
      <t>カメイアンアイ</t>
    </rPh>
    <rPh sb="34" eb="35">
      <t>バン</t>
    </rPh>
    <rPh sb="37" eb="38">
      <t>マン</t>
    </rPh>
    <phoneticPr fontId="2"/>
  </si>
  <si>
    <t>３人</t>
    <rPh sb="1" eb="2">
      <t>ニン</t>
    </rPh>
    <phoneticPr fontId="2"/>
  </si>
  <si>
    <t>審査会５人、審議会１２人</t>
    <rPh sb="0" eb="3">
      <t>シンサカイ</t>
    </rPh>
    <rPh sb="4" eb="5">
      <t>ニン</t>
    </rPh>
    <rPh sb="6" eb="9">
      <t>シンギカイ</t>
    </rPh>
    <rPh sb="11" eb="12">
      <t>ニン</t>
    </rPh>
    <phoneticPr fontId="2"/>
  </si>
  <si>
    <t>内部情報システム（修正・保守・維持・増設）、内部情報ネットワーク（機器保守・LAN敷設）内部情報サーバーソフト保守</t>
    <rPh sb="0" eb="4">
      <t>ナイブジョウホウ</t>
    </rPh>
    <rPh sb="9" eb="11">
      <t>シュウセイ</t>
    </rPh>
    <rPh sb="12" eb="14">
      <t>ホシュ</t>
    </rPh>
    <rPh sb="15" eb="17">
      <t>イジ</t>
    </rPh>
    <rPh sb="18" eb="20">
      <t>ゾウセツ</t>
    </rPh>
    <rPh sb="22" eb="26">
      <t>ナイブジョウホウ</t>
    </rPh>
    <rPh sb="33" eb="37">
      <t>キキホシュ</t>
    </rPh>
    <rPh sb="41" eb="43">
      <t>フセツ</t>
    </rPh>
    <rPh sb="44" eb="48">
      <t>ナイブジョウホウ</t>
    </rPh>
    <rPh sb="55" eb="57">
      <t>ホシュ</t>
    </rPh>
    <phoneticPr fontId="2"/>
  </si>
  <si>
    <t>ソフトウェア、増設機器借上等</t>
    <rPh sb="7" eb="11">
      <t>ゾウセツキキ</t>
    </rPh>
    <rPh sb="11" eb="13">
      <t>カリアゲ</t>
    </rPh>
    <rPh sb="13" eb="14">
      <t>トウ</t>
    </rPh>
    <phoneticPr fontId="2"/>
  </si>
  <si>
    <t>２人</t>
    <rPh sb="1" eb="2">
      <t>ニン</t>
    </rPh>
    <phoneticPr fontId="2"/>
  </si>
  <si>
    <t>広報配布委託料</t>
    <rPh sb="0" eb="2">
      <t>コウホウ</t>
    </rPh>
    <rPh sb="2" eb="4">
      <t>ハイフ</t>
    </rPh>
    <rPh sb="4" eb="7">
      <t>イタクリョウ</t>
    </rPh>
    <phoneticPr fontId="2"/>
  </si>
  <si>
    <t>消耗品と印刷製本費</t>
    <rPh sb="0" eb="3">
      <t>ショウモウヒン</t>
    </rPh>
    <rPh sb="4" eb="9">
      <t>インサツセイホンヒ</t>
    </rPh>
    <phoneticPr fontId="2"/>
  </si>
  <si>
    <t xml:space="preserve">公共施設予約システム、ホームページ、地図サービス、図書館システム
</t>
    <rPh sb="0" eb="2">
      <t>コウキョウ</t>
    </rPh>
    <rPh sb="2" eb="4">
      <t>シセツ</t>
    </rPh>
    <rPh sb="4" eb="6">
      <t>ヨヤク</t>
    </rPh>
    <rPh sb="18" eb="20">
      <t>チズ</t>
    </rPh>
    <rPh sb="25" eb="28">
      <t>トショカン</t>
    </rPh>
    <phoneticPr fontId="2"/>
  </si>
  <si>
    <t>委員報酬10人374</t>
    <rPh sb="0" eb="4">
      <t>イインホウシュウ</t>
    </rPh>
    <rPh sb="6" eb="7">
      <t>ニン</t>
    </rPh>
    <phoneticPr fontId="2"/>
  </si>
  <si>
    <t>市民まつり関係</t>
    <rPh sb="0" eb="2">
      <t>シミン</t>
    </rPh>
    <rPh sb="5" eb="7">
      <t>カンケイ</t>
    </rPh>
    <phoneticPr fontId="2"/>
  </si>
  <si>
    <t>芸術文化振興計画推進事業運営委託</t>
    <rPh sb="0" eb="2">
      <t>ゲイジュツ</t>
    </rPh>
    <rPh sb="2" eb="4">
      <t>ブンカ</t>
    </rPh>
    <rPh sb="4" eb="6">
      <t>シンコウ</t>
    </rPh>
    <rPh sb="6" eb="8">
      <t>ケイカク</t>
    </rPh>
    <rPh sb="8" eb="10">
      <t>スイシン</t>
    </rPh>
    <rPh sb="10" eb="12">
      <t>ジギョウ</t>
    </rPh>
    <rPh sb="12" eb="16">
      <t>ウンエイイタク</t>
    </rPh>
    <phoneticPr fontId="2"/>
  </si>
  <si>
    <t xml:space="preserve">市民協働支援センター準備室委託4604 </t>
    <rPh sb="0" eb="2">
      <t>シミン</t>
    </rPh>
    <rPh sb="2" eb="4">
      <t>キョウドウ</t>
    </rPh>
    <rPh sb="4" eb="6">
      <t>シエン</t>
    </rPh>
    <rPh sb="10" eb="13">
      <t>ジュンビシツ</t>
    </rPh>
    <rPh sb="13" eb="15">
      <t>イタク</t>
    </rPh>
    <phoneticPr fontId="2"/>
  </si>
  <si>
    <t>清掃693、定期清掃522</t>
    <rPh sb="0" eb="2">
      <t>セイソウ</t>
    </rPh>
    <rPh sb="6" eb="10">
      <t>テイキセイソウ</t>
    </rPh>
    <phoneticPr fontId="2"/>
  </si>
  <si>
    <t>デザイン編集、展示照明、所蔵作品マット作成、看板作成</t>
    <rPh sb="4" eb="6">
      <t>ヘンシュウ</t>
    </rPh>
    <rPh sb="7" eb="11">
      <t>テンジショウメイ</t>
    </rPh>
    <rPh sb="12" eb="16">
      <t>ショゾウサクヒン</t>
    </rPh>
    <rPh sb="19" eb="21">
      <t>サクセイ</t>
    </rPh>
    <rPh sb="22" eb="26">
      <t>カンバンサクセイ</t>
    </rPh>
    <phoneticPr fontId="2"/>
  </si>
  <si>
    <t>積立３８００００</t>
    <rPh sb="0" eb="2">
      <t>ツミタテ</t>
    </rPh>
    <phoneticPr fontId="2"/>
  </si>
  <si>
    <t>元金80</t>
    <rPh sb="0" eb="2">
      <t>ガンキン</t>
    </rPh>
    <phoneticPr fontId="2"/>
  </si>
  <si>
    <t>非常勤嘱託１人、事務補助員209万</t>
    <rPh sb="0" eb="5">
      <t>ヒジョウキンショクタク</t>
    </rPh>
    <rPh sb="6" eb="7">
      <t>ニン</t>
    </rPh>
    <rPh sb="8" eb="13">
      <t>ジムホジョイン</t>
    </rPh>
    <rPh sb="16" eb="17">
      <t>マン</t>
    </rPh>
    <phoneticPr fontId="2"/>
  </si>
  <si>
    <t>非常勤委託３人（5827）</t>
    <rPh sb="0" eb="5">
      <t>ヒジョウキンイタク</t>
    </rPh>
    <rPh sb="6" eb="7">
      <t>ニン</t>
    </rPh>
    <phoneticPr fontId="2"/>
  </si>
  <si>
    <t>非常勤嘱託１名、コンビニ委託５１９</t>
    <rPh sb="0" eb="5">
      <t>ヒジョウキンショクタク</t>
    </rPh>
    <rPh sb="6" eb="7">
      <t>メイ</t>
    </rPh>
    <rPh sb="12" eb="14">
      <t>イタク</t>
    </rPh>
    <phoneticPr fontId="2"/>
  </si>
  <si>
    <t>非常勤嘱託１人、出産記念品551</t>
    <rPh sb="0" eb="5">
      <t>ヒジョウキンショクタク</t>
    </rPh>
    <rPh sb="6" eb="7">
      <t>ニン</t>
    </rPh>
    <rPh sb="8" eb="13">
      <t>シュッサンキネンヒン</t>
    </rPh>
    <phoneticPr fontId="2"/>
  </si>
  <si>
    <t>４人</t>
    <rPh sb="1" eb="2">
      <t>ニン</t>
    </rPh>
    <phoneticPr fontId="2"/>
  </si>
  <si>
    <t>職員給与</t>
    <rPh sb="0" eb="2">
      <t>ショクイン</t>
    </rPh>
    <rPh sb="2" eb="4">
      <t>キュウヨ</t>
    </rPh>
    <phoneticPr fontId="2"/>
  </si>
  <si>
    <t>衆議院議員選挙費</t>
    <rPh sb="0" eb="3">
      <t>シュウギイン</t>
    </rPh>
    <rPh sb="3" eb="5">
      <t>ギイン</t>
    </rPh>
    <rPh sb="5" eb="8">
      <t>センキョヒ</t>
    </rPh>
    <phoneticPr fontId="2"/>
  </si>
  <si>
    <t>衆議院議員啓発費</t>
    <rPh sb="0" eb="3">
      <t>シュウギイン</t>
    </rPh>
    <rPh sb="3" eb="5">
      <t>ギイン</t>
    </rPh>
    <rPh sb="5" eb="7">
      <t>ケイハツ</t>
    </rPh>
    <rPh sb="7" eb="8">
      <t>ヒ</t>
    </rPh>
    <phoneticPr fontId="2"/>
  </si>
  <si>
    <t>委員72人</t>
    <rPh sb="0" eb="2">
      <t>イイン</t>
    </rPh>
    <rPh sb="4" eb="5">
      <t>ニン</t>
    </rPh>
    <phoneticPr fontId="2"/>
  </si>
  <si>
    <t>福祉電話料助成</t>
    <rPh sb="0" eb="5">
      <t>フクシデンワリョウ</t>
    </rPh>
    <rPh sb="5" eb="7">
      <t>ジョセイ</t>
    </rPh>
    <phoneticPr fontId="2"/>
  </si>
  <si>
    <t>整備管理委託料４８４</t>
    <rPh sb="0" eb="7">
      <t>セイビカンリイタクリョウ</t>
    </rPh>
    <phoneticPr fontId="2"/>
  </si>
  <si>
    <t>ホームヘルパー講習等</t>
    <rPh sb="7" eb="9">
      <t>コウシュウ</t>
    </rPh>
    <rPh sb="9" eb="10">
      <t>ナド</t>
    </rPh>
    <phoneticPr fontId="2"/>
  </si>
  <si>
    <t>児童発達支援事業に要する経費</t>
    <rPh sb="0" eb="8">
      <t>ジドウハッタツシエンジギョウ</t>
    </rPh>
    <rPh sb="9" eb="10">
      <t>ヨウ</t>
    </rPh>
    <rPh sb="12" eb="14">
      <t>ケイヒ</t>
    </rPh>
    <phoneticPr fontId="2"/>
  </si>
  <si>
    <t>京都府南部地域豪雨復興支援</t>
    <rPh sb="0" eb="3">
      <t>キョウトフ</t>
    </rPh>
    <rPh sb="3" eb="7">
      <t>ナンブチイキ</t>
    </rPh>
    <rPh sb="7" eb="9">
      <t>ゴウウ</t>
    </rPh>
    <rPh sb="9" eb="13">
      <t>フッコウシエン</t>
    </rPh>
    <phoneticPr fontId="2"/>
  </si>
  <si>
    <t>不納399千、滞納4048千</t>
    <rPh sb="0" eb="2">
      <t>フノウ</t>
    </rPh>
    <rPh sb="5" eb="6">
      <t>セン</t>
    </rPh>
    <rPh sb="7" eb="9">
      <t>タイノウ</t>
    </rPh>
    <rPh sb="13" eb="14">
      <t>セン</t>
    </rPh>
    <phoneticPr fontId="2"/>
  </si>
  <si>
    <t>東小金井駅開設記念会館</t>
    <rPh sb="0" eb="5">
      <t>ヒガシコガネイエキ</t>
    </rPh>
    <rPh sb="5" eb="7">
      <t>カイセツ</t>
    </rPh>
    <rPh sb="7" eb="9">
      <t>キネン</t>
    </rPh>
    <rPh sb="9" eb="11">
      <t>カイカン</t>
    </rPh>
    <phoneticPr fontId="2"/>
  </si>
  <si>
    <t>不納343千、滞納2552千</t>
    <rPh sb="0" eb="2">
      <t>フノウ</t>
    </rPh>
    <rPh sb="5" eb="6">
      <t>セン</t>
    </rPh>
    <rPh sb="7" eb="9">
      <t>タイノウ</t>
    </rPh>
    <rPh sb="13" eb="14">
      <t>セン</t>
    </rPh>
    <phoneticPr fontId="2"/>
  </si>
  <si>
    <t>道路占用料</t>
    <rPh sb="0" eb="5">
      <t>ドウロセンヨウリョウ</t>
    </rPh>
    <phoneticPr fontId="2"/>
  </si>
  <si>
    <t>介護保険災害臨時特例</t>
    <rPh sb="0" eb="6">
      <t>カイゴホケンサイガイ</t>
    </rPh>
    <rPh sb="6" eb="10">
      <t>リンジトクレイ</t>
    </rPh>
    <phoneticPr fontId="2"/>
  </si>
  <si>
    <t>地域介護・福祉空間整備等交付金</t>
    <rPh sb="0" eb="4">
      <t>チイキカイゴ</t>
    </rPh>
    <rPh sb="5" eb="12">
      <t>フクシクウカンセイビトウ</t>
    </rPh>
    <rPh sb="12" eb="15">
      <t>コウフキン</t>
    </rPh>
    <phoneticPr fontId="2"/>
  </si>
  <si>
    <t>公的賃貸住宅家賃対策調整補助金</t>
    <rPh sb="0" eb="2">
      <t>コウテキ</t>
    </rPh>
    <rPh sb="2" eb="6">
      <t>チンタイジュウタク</t>
    </rPh>
    <rPh sb="6" eb="8">
      <t>ヤチン</t>
    </rPh>
    <rPh sb="8" eb="10">
      <t>タイサク</t>
    </rPh>
    <rPh sb="10" eb="12">
      <t>チョウセイ</t>
    </rPh>
    <rPh sb="12" eb="15">
      <t>ホジョキン</t>
    </rPh>
    <phoneticPr fontId="2"/>
  </si>
  <si>
    <t>地域の元気臨時交付金</t>
    <rPh sb="0" eb="2">
      <t>チイキ</t>
    </rPh>
    <rPh sb="3" eb="5">
      <t>ゲンキ</t>
    </rPh>
    <rPh sb="5" eb="10">
      <t>リンジコウフキン</t>
    </rPh>
    <phoneticPr fontId="2"/>
  </si>
  <si>
    <t>障害者医療費</t>
    <rPh sb="0" eb="3">
      <t>ショウガイシャ</t>
    </rPh>
    <rPh sb="3" eb="6">
      <t>イリョウヒ</t>
    </rPh>
    <phoneticPr fontId="2"/>
  </si>
  <si>
    <t>区市町村公営住宅家賃対策補助金</t>
    <rPh sb="0" eb="4">
      <t>クシチョウソン</t>
    </rPh>
    <rPh sb="4" eb="8">
      <t>コウエイジュウタク</t>
    </rPh>
    <rPh sb="8" eb="12">
      <t>ヤチンタイサク</t>
    </rPh>
    <rPh sb="12" eb="15">
      <t>ホジョキン</t>
    </rPh>
    <phoneticPr fontId="2"/>
  </si>
  <si>
    <t>児童虐待防止対策強化事業</t>
    <rPh sb="0" eb="6">
      <t>ジドウギャクタイボウシ</t>
    </rPh>
    <rPh sb="6" eb="12">
      <t>タイサクキョウカジギョウ</t>
    </rPh>
    <phoneticPr fontId="2"/>
  </si>
  <si>
    <t>都市計画公園事業</t>
    <rPh sb="0" eb="2">
      <t>トシ</t>
    </rPh>
    <rPh sb="2" eb="4">
      <t>ケイカク</t>
    </rPh>
    <rPh sb="4" eb="6">
      <t>コウエン</t>
    </rPh>
    <rPh sb="6" eb="8">
      <t>ジギョウ</t>
    </rPh>
    <phoneticPr fontId="2"/>
  </si>
  <si>
    <t>スポーツ祭東京２０１３リハーサル大会運営費</t>
    <rPh sb="4" eb="5">
      <t>マツリ</t>
    </rPh>
    <rPh sb="5" eb="7">
      <t>トウキョウ</t>
    </rPh>
    <rPh sb="16" eb="18">
      <t>タイカイ</t>
    </rPh>
    <rPh sb="18" eb="21">
      <t>ウンエイヒ</t>
    </rPh>
    <phoneticPr fontId="2"/>
  </si>
  <si>
    <t>学校・家庭・地域連携教育支援活動促進事業補助金</t>
    <rPh sb="0" eb="2">
      <t>ガッコウ</t>
    </rPh>
    <rPh sb="3" eb="5">
      <t>カテイ</t>
    </rPh>
    <rPh sb="6" eb="20">
      <t>チイキレンケイキョウイクシエンカツドウソクシンジギョウ</t>
    </rPh>
    <rPh sb="20" eb="23">
      <t>ホジョキン</t>
    </rPh>
    <phoneticPr fontId="2"/>
  </si>
  <si>
    <t>年金型生命保険の取扱変更に係る個人都民税相当額交付金</t>
    <rPh sb="0" eb="3">
      <t>ネンキンガタ</t>
    </rPh>
    <rPh sb="3" eb="7">
      <t>セイメイホケン</t>
    </rPh>
    <rPh sb="8" eb="12">
      <t>トリアツカイヘンコウ</t>
    </rPh>
    <rPh sb="13" eb="14">
      <t>カカ</t>
    </rPh>
    <rPh sb="15" eb="26">
      <t>コジントミンゼイソウトウガクコウフキン</t>
    </rPh>
    <phoneticPr fontId="2"/>
  </si>
  <si>
    <t>都知事選挙啓発</t>
    <rPh sb="0" eb="5">
      <t>トチジセンキョ</t>
    </rPh>
    <rPh sb="5" eb="7">
      <t>ケイハツ</t>
    </rPh>
    <phoneticPr fontId="2"/>
  </si>
  <si>
    <t>衆議院議員選挙</t>
    <rPh sb="0" eb="7">
      <t>シュウギインギインセンキョ</t>
    </rPh>
    <phoneticPr fontId="2"/>
  </si>
  <si>
    <t>衆議院議員選挙啓発</t>
    <rPh sb="0" eb="7">
      <t>シュウギインギインセンキョ</t>
    </rPh>
    <rPh sb="7" eb="9">
      <t>ケイハツ</t>
    </rPh>
    <phoneticPr fontId="2"/>
  </si>
  <si>
    <t>直接請求診査事務費</t>
    <rPh sb="0" eb="6">
      <t>チョクセツセイキュウシンサ</t>
    </rPh>
    <rPh sb="6" eb="9">
      <t>ジムヒ</t>
    </rPh>
    <phoneticPr fontId="2"/>
  </si>
  <si>
    <t>母子女性福祉資金事務</t>
    <rPh sb="0" eb="2">
      <t>ボシ</t>
    </rPh>
    <rPh sb="2" eb="4">
      <t>ジョセイ</t>
    </rPh>
    <rPh sb="4" eb="6">
      <t>フクシ</t>
    </rPh>
    <rPh sb="6" eb="8">
      <t>シキン</t>
    </rPh>
    <rPh sb="8" eb="10">
      <t>ジム</t>
    </rPh>
    <phoneticPr fontId="2"/>
  </si>
  <si>
    <t>母子福祉資金貸付事業等事務委託</t>
    <rPh sb="0" eb="2">
      <t>ボシ</t>
    </rPh>
    <rPh sb="2" eb="8">
      <t>フクシシキンカシツケ</t>
    </rPh>
    <rPh sb="8" eb="10">
      <t>ジギョウ</t>
    </rPh>
    <rPh sb="10" eb="11">
      <t>トウ</t>
    </rPh>
    <rPh sb="11" eb="15">
      <t>ジムイタク</t>
    </rPh>
    <phoneticPr fontId="2"/>
  </si>
  <si>
    <t>食育研究指定地区事業</t>
    <rPh sb="0" eb="10">
      <t>ショクイクケンキュウシテイチクジギョウ</t>
    </rPh>
    <phoneticPr fontId="2"/>
  </si>
  <si>
    <t>公立学校芝生維持管理モデル事業</t>
    <rPh sb="0" eb="4">
      <t>コウリツガッコウ</t>
    </rPh>
    <rPh sb="4" eb="10">
      <t>シバフイジカンリ</t>
    </rPh>
    <rPh sb="13" eb="15">
      <t>ジギョウ</t>
    </rPh>
    <phoneticPr fontId="2"/>
  </si>
  <si>
    <t>物品貸付</t>
    <rPh sb="0" eb="4">
      <t>ブッピンカシツケ</t>
    </rPh>
    <phoneticPr fontId="2"/>
  </si>
  <si>
    <t>市有土地貸付料</t>
    <rPh sb="0" eb="4">
      <t>シユウトチ</t>
    </rPh>
    <rPh sb="4" eb="7">
      <t>カシツケリョウ</t>
    </rPh>
    <phoneticPr fontId="2"/>
  </si>
  <si>
    <t>ガス供給整圧器設置333、水源用地87２、強震計用地1２０、電波送信供給支柱１</t>
    <rPh sb="2" eb="7">
      <t>キョウキュウセイアツキ</t>
    </rPh>
    <rPh sb="7" eb="9">
      <t>セッチ</t>
    </rPh>
    <rPh sb="13" eb="15">
      <t>スイゲン</t>
    </rPh>
    <rPh sb="15" eb="17">
      <t>ヨウチ</t>
    </rPh>
    <rPh sb="21" eb="24">
      <t>キョウシンケイ</t>
    </rPh>
    <rPh sb="24" eb="26">
      <t>ヨウチ</t>
    </rPh>
    <rPh sb="30" eb="32">
      <t>デンパ</t>
    </rPh>
    <rPh sb="32" eb="34">
      <t>ソウシン</t>
    </rPh>
    <rPh sb="34" eb="36">
      <t>キョウキュウ</t>
    </rPh>
    <rPh sb="36" eb="38">
      <t>シチュウ</t>
    </rPh>
    <phoneticPr fontId="2"/>
  </si>
  <si>
    <t>自転車駐車場ラック貸付</t>
    <rPh sb="0" eb="3">
      <t>ジテンシャ</t>
    </rPh>
    <rPh sb="3" eb="6">
      <t>チュウシャジョウ</t>
    </rPh>
    <rPh sb="9" eb="11">
      <t>カシツケ</t>
    </rPh>
    <phoneticPr fontId="2"/>
  </si>
  <si>
    <t>基金の利子、うちジェイコム３０万</t>
    <rPh sb="0" eb="2">
      <t>キキン</t>
    </rPh>
    <rPh sb="3" eb="5">
      <t>リシ</t>
    </rPh>
    <rPh sb="15" eb="16">
      <t>マン</t>
    </rPh>
    <phoneticPr fontId="2"/>
  </si>
  <si>
    <t>建物等売払収入</t>
    <rPh sb="0" eb="3">
      <t>タテモノトウ</t>
    </rPh>
    <rPh sb="3" eb="5">
      <t>ウリハラ</t>
    </rPh>
    <rPh sb="5" eb="7">
      <t>シュウニュウ</t>
    </rPh>
    <phoneticPr fontId="2"/>
  </si>
  <si>
    <t>原動機付自転車</t>
    <rPh sb="0" eb="7">
      <t>ゲンドウキツキジテンシャ</t>
    </rPh>
    <phoneticPr fontId="2"/>
  </si>
  <si>
    <t>保養施設建設帰金</t>
    <rPh sb="0" eb="8">
      <t>ホヨウシセツケンセツキキン</t>
    </rPh>
    <phoneticPr fontId="2"/>
  </si>
  <si>
    <t>17-2‐2</t>
  </si>
  <si>
    <t>私道補修工事費分担金</t>
    <rPh sb="0" eb="1">
      <t>ワタシ</t>
    </rPh>
    <rPh sb="1" eb="2">
      <t>ミチ</t>
    </rPh>
    <rPh sb="2" eb="4">
      <t>ホシュウ</t>
    </rPh>
    <rPh sb="4" eb="6">
      <t>コウジ</t>
    </rPh>
    <rPh sb="6" eb="7">
      <t>ヒ</t>
    </rPh>
    <rPh sb="7" eb="10">
      <t>ブンタンキン</t>
    </rPh>
    <phoneticPr fontId="2"/>
  </si>
  <si>
    <t>子ども手当て国庫負担追加</t>
    <rPh sb="0" eb="1">
      <t>コ</t>
    </rPh>
    <rPh sb="3" eb="5">
      <t>テア</t>
    </rPh>
    <rPh sb="6" eb="8">
      <t>コッコ</t>
    </rPh>
    <rPh sb="8" eb="10">
      <t>フタン</t>
    </rPh>
    <rPh sb="10" eb="12">
      <t>ツイカ</t>
    </rPh>
    <phoneticPr fontId="2"/>
  </si>
  <si>
    <t>基幹系システム運用委託に係る損害賠償</t>
    <rPh sb="0" eb="3">
      <t>キカンケイ</t>
    </rPh>
    <rPh sb="7" eb="11">
      <t>ウンヨウイタク</t>
    </rPh>
    <rPh sb="12" eb="13">
      <t>カカ</t>
    </rPh>
    <rPh sb="14" eb="18">
      <t>ソンガイバイショウ</t>
    </rPh>
    <phoneticPr fontId="2"/>
  </si>
  <si>
    <t>乳幼児医療費過誤払受入金</t>
    <rPh sb="0" eb="6">
      <t>ニュウヨウジイリョウヒ</t>
    </rPh>
    <rPh sb="6" eb="8">
      <t>カゴ</t>
    </rPh>
    <rPh sb="8" eb="9">
      <t>ハラ</t>
    </rPh>
    <rPh sb="9" eb="12">
      <t>ウケイレキン</t>
    </rPh>
    <phoneticPr fontId="2"/>
  </si>
  <si>
    <t>社会福祉協議会緊急福祉貸付時合資貸付金元金収入</t>
    <rPh sb="0" eb="7">
      <t>シャカイフクシキョウギカイ</t>
    </rPh>
    <rPh sb="7" eb="19">
      <t>キンキュウフクシカシツケジゴウシカシツケキン</t>
    </rPh>
    <rPh sb="19" eb="21">
      <t>モトキン</t>
    </rPh>
    <rPh sb="21" eb="23">
      <t>シュウニュウ</t>
    </rPh>
    <phoneticPr fontId="2"/>
  </si>
  <si>
    <t>JR中央線立体交差(305,700)、東小金井北口区画整理(84,000)、東小金井減歩緩和(282,000)都市計画道路３・４・１2(14,100)、小長久保公園(122300)</t>
    <rPh sb="2" eb="9">
      <t>チュウオウセンリッタイコウサ</t>
    </rPh>
    <rPh sb="19" eb="23">
      <t>ヒガシコガネイ</t>
    </rPh>
    <rPh sb="23" eb="25">
      <t>キタグチ</t>
    </rPh>
    <rPh sb="25" eb="27">
      <t>クカク</t>
    </rPh>
    <rPh sb="27" eb="29">
      <t>セイリ</t>
    </rPh>
    <rPh sb="38" eb="42">
      <t>ヒガシコガネイ</t>
    </rPh>
    <rPh sb="42" eb="46">
      <t>ゲンブカンワ</t>
    </rPh>
    <rPh sb="55" eb="57">
      <t>トシ</t>
    </rPh>
    <rPh sb="57" eb="59">
      <t>ケイカク</t>
    </rPh>
    <rPh sb="59" eb="61">
      <t>ドウロ</t>
    </rPh>
    <rPh sb="76" eb="77">
      <t>ショウ</t>
    </rPh>
    <rPh sb="77" eb="80">
      <t>ナガクボ</t>
    </rPh>
    <rPh sb="80" eb="82">
      <t>コウエン</t>
    </rPh>
    <phoneticPr fontId="2"/>
  </si>
  <si>
    <t>貫井北町地域センター建設事業債</t>
    <rPh sb="0" eb="4">
      <t>ヌクイキタマチ</t>
    </rPh>
    <rPh sb="4" eb="6">
      <t>チイキ</t>
    </rPh>
    <rPh sb="10" eb="15">
      <t>ケンセツジギョウサイ</t>
    </rPh>
    <phoneticPr fontId="2"/>
  </si>
  <si>
    <t>　電力売却</t>
    <rPh sb="1" eb="3">
      <t>デンリョク</t>
    </rPh>
    <rPh sb="3" eb="5">
      <t>バイキャク</t>
    </rPh>
    <phoneticPr fontId="2"/>
  </si>
  <si>
    <t>わたしの便利帳広告</t>
    <rPh sb="4" eb="7">
      <t>ベンリチョウ</t>
    </rPh>
    <rPh sb="7" eb="9">
      <t>コウコク</t>
    </rPh>
    <phoneticPr fontId="2"/>
  </si>
  <si>
    <t>市立保育園職員給食費</t>
    <rPh sb="0" eb="2">
      <t>シリツ</t>
    </rPh>
    <rPh sb="2" eb="5">
      <t>ホイクエン</t>
    </rPh>
    <rPh sb="5" eb="7">
      <t>ショクイン</t>
    </rPh>
    <rPh sb="7" eb="10">
      <t>キュウショクヒ</t>
    </rPh>
    <phoneticPr fontId="2"/>
  </si>
  <si>
    <t>雇用保険料個人負担金60、高齢者医療制度円滑運営事業費補助291</t>
    <rPh sb="0" eb="5">
      <t>コヨウホケンリョウ</t>
    </rPh>
    <rPh sb="5" eb="10">
      <t>コジンフタンキン</t>
    </rPh>
    <rPh sb="13" eb="16">
      <t>コウレイシャ</t>
    </rPh>
    <rPh sb="16" eb="24">
      <t>イリョウセイドエンカツウンエイ</t>
    </rPh>
    <rPh sb="24" eb="27">
      <t>ジギョウヒ</t>
    </rPh>
    <rPh sb="27" eb="29">
      <t>ホジョ</t>
    </rPh>
    <phoneticPr fontId="2"/>
  </si>
  <si>
    <t>審査支払手数料</t>
    <rPh sb="0" eb="2">
      <t>シンサ</t>
    </rPh>
    <rPh sb="2" eb="4">
      <t>シハラ</t>
    </rPh>
    <rPh sb="4" eb="6">
      <t>テスウ</t>
    </rPh>
    <rPh sb="6" eb="7">
      <t>リョウ</t>
    </rPh>
    <phoneticPr fontId="2"/>
  </si>
  <si>
    <t>一般会計繰出金</t>
    <rPh sb="0" eb="7">
      <t>イッパンカイケイクリダシキン</t>
    </rPh>
    <phoneticPr fontId="2"/>
  </si>
  <si>
    <t>繰上充用金</t>
    <rPh sb="0" eb="5">
      <t>クリアゲジュウヨウキン</t>
    </rPh>
    <phoneticPr fontId="2"/>
  </si>
  <si>
    <t>平成２３年度歳入不足額補てん金</t>
    <rPh sb="0" eb="2">
      <t>ヘイセイ</t>
    </rPh>
    <rPh sb="4" eb="6">
      <t>ネンド</t>
    </rPh>
    <rPh sb="6" eb="11">
      <t>サイニュウブソクガク</t>
    </rPh>
    <rPh sb="11" eb="12">
      <t>ホ</t>
    </rPh>
    <rPh sb="14" eb="15">
      <t>キン</t>
    </rPh>
    <phoneticPr fontId="2"/>
  </si>
  <si>
    <t>災害臨時特例補助金繰入金</t>
    <rPh sb="0" eb="9">
      <t>サイガイリンジトクレイホジョキン</t>
    </rPh>
    <rPh sb="9" eb="12">
      <t>クリイレキン</t>
    </rPh>
    <phoneticPr fontId="2"/>
  </si>
  <si>
    <t>介護予防住宅改修</t>
    <rPh sb="0" eb="4">
      <t>カイゴヨボウ</t>
    </rPh>
    <rPh sb="4" eb="6">
      <t>ジュウタク</t>
    </rPh>
    <rPh sb="6" eb="8">
      <t>カイシュウ</t>
    </rPh>
    <phoneticPr fontId="2"/>
  </si>
  <si>
    <t>葬祭費還付金</t>
    <rPh sb="0" eb="6">
      <t>ソウサイヒカンプキン</t>
    </rPh>
    <phoneticPr fontId="2"/>
  </si>
  <si>
    <t>市道1号道路補修</t>
    <rPh sb="0" eb="2">
      <t>シドウ</t>
    </rPh>
    <rPh sb="3" eb="4">
      <t>ゴウ</t>
    </rPh>
    <rPh sb="4" eb="8">
      <t>ドウロホシュウ</t>
    </rPh>
    <phoneticPr fontId="2"/>
  </si>
  <si>
    <t>市道７７号千指定市道補修</t>
    <rPh sb="0" eb="2">
      <t>シドウ</t>
    </rPh>
    <rPh sb="4" eb="5">
      <t>ゴウ</t>
    </rPh>
    <rPh sb="5" eb="6">
      <t>セン</t>
    </rPh>
    <rPh sb="6" eb="10">
      <t>シテイシドウ</t>
    </rPh>
    <rPh sb="10" eb="12">
      <t>ホシュウ</t>
    </rPh>
    <phoneticPr fontId="2"/>
  </si>
  <si>
    <t>市道１４０号線補修</t>
    <rPh sb="0" eb="2">
      <t>シドウ</t>
    </rPh>
    <rPh sb="5" eb="7">
      <t>ゴウセン</t>
    </rPh>
    <rPh sb="7" eb="9">
      <t>ホシュウ</t>
    </rPh>
    <phoneticPr fontId="2"/>
  </si>
  <si>
    <t>市道４１７号線号補修</t>
    <rPh sb="0" eb="2">
      <t>シドウ</t>
    </rPh>
    <rPh sb="5" eb="7">
      <t>ゴウセン</t>
    </rPh>
    <rPh sb="7" eb="8">
      <t>ゴウ</t>
    </rPh>
    <rPh sb="8" eb="10">
      <t>ホシュウ</t>
    </rPh>
    <phoneticPr fontId="2"/>
  </si>
  <si>
    <t>市道３９６号</t>
    <rPh sb="0" eb="2">
      <t>シドウ</t>
    </rPh>
    <rPh sb="5" eb="6">
      <t>ゴウ</t>
    </rPh>
    <phoneticPr fontId="2"/>
  </si>
  <si>
    <t>市道６４４号道路補修</t>
    <rPh sb="0" eb="2">
      <t>シドウ</t>
    </rPh>
    <rPh sb="5" eb="6">
      <t>ゴウ</t>
    </rPh>
    <rPh sb="6" eb="10">
      <t>ドウロホシュウ</t>
    </rPh>
    <phoneticPr fontId="2"/>
  </si>
  <si>
    <t>推薦会委員５人</t>
    <rPh sb="0" eb="5">
      <t>スイセンカイイイン</t>
    </rPh>
    <rPh sb="6" eb="7">
      <t>ニン</t>
    </rPh>
    <phoneticPr fontId="2"/>
  </si>
  <si>
    <t>運営補助金74,168、後は貸付金。</t>
    <rPh sb="0" eb="5">
      <t>ウンエイホジョキン</t>
    </rPh>
    <rPh sb="12" eb="13">
      <t>アト</t>
    </rPh>
    <rPh sb="14" eb="16">
      <t>カシツケ</t>
    </rPh>
    <rPh sb="16" eb="17">
      <t>キン</t>
    </rPh>
    <phoneticPr fontId="2"/>
  </si>
  <si>
    <t>福祉団体補助1,122、第三者評価受審費補助1,605</t>
    <rPh sb="0" eb="6">
      <t>フクシダンタイホジョ</t>
    </rPh>
    <rPh sb="12" eb="15">
      <t>ダイサンシャ</t>
    </rPh>
    <rPh sb="15" eb="17">
      <t>ヒョウカ</t>
    </rPh>
    <rPh sb="17" eb="20">
      <t>ジュシンヒ</t>
    </rPh>
    <rPh sb="20" eb="22">
      <t>ホジョ</t>
    </rPh>
    <phoneticPr fontId="2"/>
  </si>
  <si>
    <t>非常勤嘱託1名2958、事務補助金503</t>
    <rPh sb="0" eb="5">
      <t>ヒジョウキンショクタク</t>
    </rPh>
    <rPh sb="6" eb="7">
      <t>メイ</t>
    </rPh>
    <rPh sb="12" eb="14">
      <t>ジム</t>
    </rPh>
    <rPh sb="14" eb="17">
      <t>ホジョキン</t>
    </rPh>
    <phoneticPr fontId="2"/>
  </si>
  <si>
    <t>非常勤嘱託2名5,853</t>
    <rPh sb="0" eb="5">
      <t>ヒジョウキンショクタク</t>
    </rPh>
    <rPh sb="6" eb="7">
      <t>メイ</t>
    </rPh>
    <phoneticPr fontId="2"/>
  </si>
  <si>
    <t>ほぼ更生医療給付</t>
    <rPh sb="2" eb="6">
      <t>コウセイイリョウ</t>
    </rPh>
    <rPh sb="6" eb="8">
      <t>キュウフ</t>
    </rPh>
    <phoneticPr fontId="2"/>
  </si>
  <si>
    <t>住宅手当11,554</t>
    <rPh sb="0" eb="4">
      <t>ジュウタクテアテ</t>
    </rPh>
    <phoneticPr fontId="2"/>
  </si>
  <si>
    <t>システム保守委託料143</t>
    <rPh sb="4" eb="6">
      <t>ホシュ</t>
    </rPh>
    <rPh sb="6" eb="9">
      <t>イタクリョウ</t>
    </rPh>
    <phoneticPr fontId="2"/>
  </si>
  <si>
    <t>映画DVD借上料210</t>
    <rPh sb="0" eb="2">
      <t>エイガ</t>
    </rPh>
    <rPh sb="5" eb="7">
      <t>カリアゲ</t>
    </rPh>
    <rPh sb="7" eb="8">
      <t>リョウ</t>
    </rPh>
    <phoneticPr fontId="2"/>
  </si>
  <si>
    <t>国庫負担金、都負担金の返還金</t>
    <rPh sb="0" eb="2">
      <t>コッコ</t>
    </rPh>
    <rPh sb="2" eb="5">
      <t>フタンキン</t>
    </rPh>
    <rPh sb="6" eb="7">
      <t>ト</t>
    </rPh>
    <rPh sb="7" eb="10">
      <t>フタンキン</t>
    </rPh>
    <rPh sb="11" eb="14">
      <t>ヘンカンキン</t>
    </rPh>
    <phoneticPr fontId="2"/>
  </si>
  <si>
    <t>介護人事業謝礼5337</t>
    <rPh sb="0" eb="3">
      <t>カイゴニン</t>
    </rPh>
    <rPh sb="3" eb="5">
      <t>ジギョウ</t>
    </rPh>
    <rPh sb="5" eb="7">
      <t>シャレイ</t>
    </rPh>
    <phoneticPr fontId="2"/>
  </si>
  <si>
    <t>助成14,345</t>
    <rPh sb="0" eb="2">
      <t>ジョセイ</t>
    </rPh>
    <phoneticPr fontId="2"/>
  </si>
  <si>
    <t>事務補助金謝礼506</t>
    <rPh sb="0" eb="5">
      <t>ジムホジョキン</t>
    </rPh>
    <rPh sb="5" eb="7">
      <t>シャレイ</t>
    </rPh>
    <phoneticPr fontId="2"/>
  </si>
  <si>
    <t>審査会委員２７人（3,737）</t>
    <rPh sb="0" eb="5">
      <t>シンサカイイイン</t>
    </rPh>
    <rPh sb="7" eb="8">
      <t>ニン</t>
    </rPh>
    <phoneticPr fontId="2"/>
  </si>
  <si>
    <t>非常勤嘱託１名（2461）</t>
    <rPh sb="0" eb="5">
      <t>ヒジョウキンショクタク</t>
    </rPh>
    <rPh sb="6" eb="7">
      <t>メイ</t>
    </rPh>
    <phoneticPr fontId="2"/>
  </si>
  <si>
    <t>日常生活用具費給付</t>
    <rPh sb="0" eb="2">
      <t>ニチジョウ</t>
    </rPh>
    <rPh sb="2" eb="7">
      <t>セイカツヨウグヒ</t>
    </rPh>
    <rPh sb="7" eb="9">
      <t>キュウフ</t>
    </rPh>
    <phoneticPr fontId="2"/>
  </si>
  <si>
    <t>移動支援費31,365</t>
    <rPh sb="0" eb="5">
      <t>イドウシエンヒ</t>
    </rPh>
    <phoneticPr fontId="2"/>
  </si>
  <si>
    <t>地域自立生活支援センター運営委託13,244、そら運営委託料18,693、スペース楽２運営委託19,220</t>
    <rPh sb="0" eb="4">
      <t>チイキジリツ</t>
    </rPh>
    <rPh sb="4" eb="8">
      <t>セイカツシエン</t>
    </rPh>
    <rPh sb="12" eb="16">
      <t>ウンエイイタク</t>
    </rPh>
    <rPh sb="25" eb="29">
      <t>ウンエイイタク</t>
    </rPh>
    <rPh sb="29" eb="30">
      <t>リョウ</t>
    </rPh>
    <rPh sb="41" eb="42">
      <t>ラク</t>
    </rPh>
    <rPh sb="43" eb="47">
      <t>ウンエイイタク</t>
    </rPh>
    <phoneticPr fontId="2"/>
  </si>
  <si>
    <t>スペース楽２運営委託</t>
    <rPh sb="4" eb="5">
      <t>ラク</t>
    </rPh>
    <rPh sb="6" eb="10">
      <t>ウンエイイタク</t>
    </rPh>
    <phoneticPr fontId="2"/>
  </si>
  <si>
    <t>そら運営委託料18,693</t>
    <rPh sb="2" eb="6">
      <t>ウンエイイタク</t>
    </rPh>
    <rPh sb="6" eb="7">
      <t>リョウ</t>
    </rPh>
    <phoneticPr fontId="2"/>
  </si>
  <si>
    <t>指定管理費108,007＋外壁塗装工事13,629</t>
    <rPh sb="0" eb="5">
      <t>シテイカンリヒ</t>
    </rPh>
    <rPh sb="13" eb="19">
      <t>ガイヘキトソウコウジ</t>
    </rPh>
    <phoneticPr fontId="2"/>
  </si>
  <si>
    <t>補助金5,055、連合会補助金3,517</t>
    <rPh sb="0" eb="3">
      <t>ホジョキン</t>
    </rPh>
    <rPh sb="9" eb="12">
      <t>レンゴウカイ</t>
    </rPh>
    <rPh sb="12" eb="15">
      <t>ホジョキン</t>
    </rPh>
    <phoneticPr fontId="2"/>
  </si>
  <si>
    <t>緊急修繕料568</t>
    <rPh sb="0" eb="5">
      <t>キンキュウシュウゼンリョウ</t>
    </rPh>
    <phoneticPr fontId="2"/>
  </si>
  <si>
    <t>住宅改修等給付金14,182</t>
    <rPh sb="0" eb="5">
      <t>ジュウタクカイシュウトウ</t>
    </rPh>
    <rPh sb="5" eb="8">
      <t>キュウフキン</t>
    </rPh>
    <phoneticPr fontId="2"/>
  </si>
  <si>
    <t>本町高齢者在宅サービスセンター指定管理委託料24,864</t>
    <rPh sb="0" eb="2">
      <t>ホンチョウ</t>
    </rPh>
    <rPh sb="2" eb="5">
      <t>コウレイシャ</t>
    </rPh>
    <rPh sb="5" eb="7">
      <t>ザイタク</t>
    </rPh>
    <rPh sb="15" eb="19">
      <t>シテイカンリ</t>
    </rPh>
    <rPh sb="19" eb="22">
      <t>イタクリョウ</t>
    </rPh>
    <phoneticPr fontId="2"/>
  </si>
  <si>
    <t>郵便料のみ</t>
    <rPh sb="0" eb="3">
      <t>ユウビンリョウ</t>
    </rPh>
    <phoneticPr fontId="2"/>
  </si>
  <si>
    <t>非常勤嘱託1人2,293</t>
    <rPh sb="0" eb="5">
      <t>ヒジョウキンショクタク</t>
    </rPh>
    <rPh sb="6" eb="7">
      <t>ニン</t>
    </rPh>
    <phoneticPr fontId="2"/>
  </si>
  <si>
    <t>ひとりぐらし等高齢者交流会委託料352、高齢者いきいき活動委託料4109</t>
    <rPh sb="6" eb="7">
      <t>トウ</t>
    </rPh>
    <rPh sb="7" eb="10">
      <t>コウレイシャ</t>
    </rPh>
    <rPh sb="10" eb="16">
      <t>コウリュウカイイタクリョウ</t>
    </rPh>
    <rPh sb="20" eb="23">
      <t>コウレイシャ</t>
    </rPh>
    <rPh sb="27" eb="29">
      <t>カツドウ</t>
    </rPh>
    <rPh sb="29" eb="32">
      <t>イタクリョウ</t>
    </rPh>
    <phoneticPr fontId="2"/>
  </si>
  <si>
    <t>平成23年度都・国支出金返還金</t>
    <rPh sb="0" eb="2">
      <t>ヘイセイ</t>
    </rPh>
    <rPh sb="4" eb="6">
      <t>ネンド</t>
    </rPh>
    <rPh sb="6" eb="7">
      <t>ト</t>
    </rPh>
    <rPh sb="8" eb="9">
      <t>クニ</t>
    </rPh>
    <rPh sb="9" eb="12">
      <t>シシュツキン</t>
    </rPh>
    <rPh sb="12" eb="15">
      <t>ヘンカンキン</t>
    </rPh>
    <phoneticPr fontId="2"/>
  </si>
  <si>
    <t>災害臨時特例補助金繰出</t>
    <rPh sb="0" eb="9">
      <t>サイガイリンジトクレイホジョキン</t>
    </rPh>
    <rPh sb="9" eb="11">
      <t>クリダシ</t>
    </rPh>
    <phoneticPr fontId="2"/>
  </si>
  <si>
    <t>元金４４４</t>
    <rPh sb="0" eb="2">
      <t>モトキン</t>
    </rPh>
    <phoneticPr fontId="2"/>
  </si>
  <si>
    <t>事務補助金2,434</t>
    <rPh sb="0" eb="5">
      <t>ジムホジョキン</t>
    </rPh>
    <phoneticPr fontId="2"/>
  </si>
  <si>
    <t>事務補助金250、診査支払事務委託9,931、医療費205,393</t>
    <rPh sb="0" eb="5">
      <t>ジムホジョキン</t>
    </rPh>
    <rPh sb="9" eb="17">
      <t>シンサシハライジムイタク</t>
    </rPh>
    <rPh sb="23" eb="26">
      <t>イリョウヒ</t>
    </rPh>
    <phoneticPr fontId="2"/>
  </si>
  <si>
    <t>非常勤嘱託１人1,942</t>
    <rPh sb="0" eb="5">
      <t>ヒジョウキンショクタク</t>
    </rPh>
    <rPh sb="6" eb="7">
      <t>ニン</t>
    </rPh>
    <phoneticPr fontId="2"/>
  </si>
  <si>
    <t>臨時職員</t>
    <rPh sb="0" eb="4">
      <t>リンジショクイン</t>
    </rPh>
    <phoneticPr fontId="2"/>
  </si>
  <si>
    <t>ヘルパー派遣委託2,126</t>
    <rPh sb="4" eb="6">
      <t>ハケン</t>
    </rPh>
    <rPh sb="6" eb="8">
      <t>イタク</t>
    </rPh>
    <phoneticPr fontId="2"/>
  </si>
  <si>
    <t>ヘルパー派遣委託2,050</t>
    <rPh sb="4" eb="6">
      <t>ハケン</t>
    </rPh>
    <rPh sb="6" eb="8">
      <t>イタク</t>
    </rPh>
    <phoneticPr fontId="2"/>
  </si>
  <si>
    <t>病後時保育事業補助金</t>
    <rPh sb="0" eb="2">
      <t>ビョウゴ</t>
    </rPh>
    <rPh sb="2" eb="3">
      <t>ジ</t>
    </rPh>
    <rPh sb="3" eb="7">
      <t>ホイクジギョウ</t>
    </rPh>
    <rPh sb="7" eb="10">
      <t>ホジョキン</t>
    </rPh>
    <phoneticPr fontId="2"/>
  </si>
  <si>
    <t>その他保育施設定期利用保育事業補助金</t>
    <rPh sb="2" eb="3">
      <t>タ</t>
    </rPh>
    <rPh sb="3" eb="5">
      <t>ホイク</t>
    </rPh>
    <rPh sb="5" eb="7">
      <t>シセツ</t>
    </rPh>
    <rPh sb="7" eb="9">
      <t>テイキ</t>
    </rPh>
    <rPh sb="9" eb="11">
      <t>リヨウ</t>
    </rPh>
    <rPh sb="11" eb="13">
      <t>ホイク</t>
    </rPh>
    <rPh sb="13" eb="15">
      <t>ジギョウ</t>
    </rPh>
    <rPh sb="15" eb="18">
      <t>ホジョキン</t>
    </rPh>
    <phoneticPr fontId="2"/>
  </si>
  <si>
    <t>委託料23,061、定期利用事業補助金32,585</t>
    <rPh sb="0" eb="3">
      <t>イタクリョウ</t>
    </rPh>
    <rPh sb="10" eb="14">
      <t>テイキリヨウ</t>
    </rPh>
    <rPh sb="14" eb="19">
      <t>ジギョウホジョキン</t>
    </rPh>
    <phoneticPr fontId="2"/>
  </si>
  <si>
    <t>審議委員10名190</t>
    <rPh sb="0" eb="4">
      <t>シンギイイン</t>
    </rPh>
    <rPh sb="6" eb="7">
      <t>メイ</t>
    </rPh>
    <phoneticPr fontId="2"/>
  </si>
  <si>
    <t>11時間保育５４人、用務５人、障害児１０人、給食調理6人</t>
    <rPh sb="2" eb="6">
      <t>ジカンホイク</t>
    </rPh>
    <rPh sb="8" eb="9">
      <t>ニン</t>
    </rPh>
    <rPh sb="10" eb="12">
      <t>ヨウム</t>
    </rPh>
    <rPh sb="13" eb="14">
      <t>ニン</t>
    </rPh>
    <rPh sb="15" eb="18">
      <t>ショウガイジ</t>
    </rPh>
    <rPh sb="20" eb="21">
      <t>ニン</t>
    </rPh>
    <rPh sb="22" eb="26">
      <t>キュウショクチョウリ</t>
    </rPh>
    <rPh sb="27" eb="28">
      <t>ニン</t>
    </rPh>
    <phoneticPr fontId="2"/>
  </si>
  <si>
    <t>電気3,681、ガス2,516、水道５０７、修繕５０７、緊急修繕1,774</t>
    <rPh sb="0" eb="2">
      <t>デンキ</t>
    </rPh>
    <rPh sb="16" eb="18">
      <t>スイドウ</t>
    </rPh>
    <rPh sb="22" eb="24">
      <t>シュウゼン</t>
    </rPh>
    <rPh sb="28" eb="32">
      <t>キンキュウシュウゼン</t>
    </rPh>
    <phoneticPr fontId="2"/>
  </si>
  <si>
    <t>食育推進会議委員11人223</t>
    <rPh sb="0" eb="2">
      <t>ショクイク</t>
    </rPh>
    <rPh sb="2" eb="6">
      <t>スイシンカイギ</t>
    </rPh>
    <rPh sb="6" eb="8">
      <t>イイン</t>
    </rPh>
    <rPh sb="10" eb="11">
      <t>ニン</t>
    </rPh>
    <phoneticPr fontId="2"/>
  </si>
  <si>
    <t>エコドライブ講習</t>
    <rPh sb="6" eb="8">
      <t>コウシュウ</t>
    </rPh>
    <phoneticPr fontId="2"/>
  </si>
  <si>
    <t>１人</t>
    <rPh sb="1" eb="2">
      <t>ニン</t>
    </rPh>
    <phoneticPr fontId="2"/>
  </si>
  <si>
    <t>同監理委託料</t>
    <rPh sb="0" eb="1">
      <t>ドウ</t>
    </rPh>
    <rPh sb="1" eb="3">
      <t>カンリ</t>
    </rPh>
    <rPh sb="3" eb="6">
      <t>イタクリョウ</t>
    </rPh>
    <phoneticPr fontId="2"/>
  </si>
  <si>
    <t>維持管理機器類</t>
    <rPh sb="0" eb="7">
      <t>イジカンリキキルイ</t>
    </rPh>
    <phoneticPr fontId="2"/>
  </si>
  <si>
    <t>3台</t>
    <rPh sb="1" eb="2">
      <t>ダイ</t>
    </rPh>
    <phoneticPr fontId="2"/>
  </si>
  <si>
    <t>（地域活性化賑わい事業、来街者誘致案内、東小金井高架下西口設置に伴う影響調査）</t>
    <rPh sb="20" eb="24">
      <t>ヒガシコガネイ</t>
    </rPh>
    <rPh sb="24" eb="27">
      <t>コウカシタ</t>
    </rPh>
    <rPh sb="27" eb="29">
      <t>ニシグチ</t>
    </rPh>
    <rPh sb="29" eb="31">
      <t>セッチ</t>
    </rPh>
    <rPh sb="32" eb="33">
      <t>トモナ</t>
    </rPh>
    <rPh sb="34" eb="38">
      <t>エイキョウチョウサ</t>
    </rPh>
    <phoneticPr fontId="2"/>
  </si>
  <si>
    <t>通学路安全点検等</t>
    <rPh sb="0" eb="7">
      <t>ツウガクロアンゼンテンケン</t>
    </rPh>
    <rPh sb="7" eb="8">
      <t>トウ</t>
    </rPh>
    <phoneticPr fontId="2"/>
  </si>
  <si>
    <t>総務課関係</t>
    <rPh sb="0" eb="3">
      <t>ソウムカ</t>
    </rPh>
    <rPh sb="3" eb="5">
      <t>カンケイ</t>
    </rPh>
    <phoneticPr fontId="2"/>
  </si>
  <si>
    <t>文書電子データ化</t>
    <rPh sb="0" eb="2">
      <t>ブンショ</t>
    </rPh>
    <rPh sb="2" eb="4">
      <t>デンシ</t>
    </rPh>
    <rPh sb="7" eb="8">
      <t>カ</t>
    </rPh>
    <phoneticPr fontId="2"/>
  </si>
  <si>
    <t>放射能分析非常勤嘱託２人、空き家等実態把握調査</t>
    <rPh sb="0" eb="5">
      <t>ホウシャノウブンセキ</t>
    </rPh>
    <rPh sb="5" eb="10">
      <t>ヒジョウキンショクタク</t>
    </rPh>
    <rPh sb="11" eb="12">
      <t>ニン</t>
    </rPh>
    <rPh sb="13" eb="14">
      <t>ア</t>
    </rPh>
    <rPh sb="15" eb="17">
      <t>ヤトウ</t>
    </rPh>
    <rPh sb="17" eb="23">
      <t>ジッタイハアクチョウサ</t>
    </rPh>
    <phoneticPr fontId="2"/>
  </si>
  <si>
    <t>コミュニティ文化課</t>
    <rPh sb="6" eb="9">
      <t>ブンカカ</t>
    </rPh>
    <phoneticPr fontId="2"/>
  </si>
  <si>
    <t>ハケの森非常勤嘱託職員、芸術文化振興計画推進事業事務局委託</t>
    <rPh sb="3" eb="4">
      <t>モリ</t>
    </rPh>
    <rPh sb="4" eb="7">
      <t>ヒジョウキン</t>
    </rPh>
    <rPh sb="7" eb="11">
      <t>ショクタクショクイン</t>
    </rPh>
    <rPh sb="12" eb="20">
      <t>ゲイジュツブンカシンコウケイカク</t>
    </rPh>
    <rPh sb="20" eb="24">
      <t>スイシンジギョウ</t>
    </rPh>
    <rPh sb="24" eb="27">
      <t>ジムキョク</t>
    </rPh>
    <rPh sb="27" eb="29">
      <t>イタク</t>
    </rPh>
    <phoneticPr fontId="2"/>
  </si>
  <si>
    <t>環境政策課</t>
    <rPh sb="0" eb="5">
      <t>カンキョウセイサクカ</t>
    </rPh>
    <phoneticPr fontId="2"/>
  </si>
  <si>
    <t>ごみ対策課</t>
    <rPh sb="2" eb="5">
      <t>タイサクカ</t>
    </rPh>
    <phoneticPr fontId="2"/>
  </si>
  <si>
    <t>国体業務非常勤職員２</t>
    <rPh sb="0" eb="4">
      <t>コクタイギョウム</t>
    </rPh>
    <rPh sb="4" eb="9">
      <t>ヒジョウキンショクイン</t>
    </rPh>
    <phoneticPr fontId="2"/>
  </si>
  <si>
    <t>図書館</t>
    <rPh sb="0" eb="3">
      <t>トショカン</t>
    </rPh>
    <phoneticPr fontId="2"/>
  </si>
  <si>
    <t>放射能測定器保守点検</t>
    <rPh sb="6" eb="10">
      <t>ホシュテンケン</t>
    </rPh>
    <phoneticPr fontId="2"/>
  </si>
  <si>
    <t>測量委託、設計委託</t>
    <rPh sb="0" eb="4">
      <t>ソクリョウイタク</t>
    </rPh>
    <rPh sb="5" eb="9">
      <t>セッケイイタク</t>
    </rPh>
    <phoneticPr fontId="2"/>
  </si>
  <si>
    <t>武蔵小金井駅北</t>
    <rPh sb="0" eb="7">
      <t>ムサシコガネイエキキタ</t>
    </rPh>
    <phoneticPr fontId="2"/>
  </si>
  <si>
    <t>耐震診断助成金</t>
    <rPh sb="0" eb="7">
      <t>タイシンシンダンジョセイキン</t>
    </rPh>
    <phoneticPr fontId="2"/>
  </si>
  <si>
    <t>都市計画道路3.4.12号線</t>
    <rPh sb="0" eb="6">
      <t>トシケイカクドウロ</t>
    </rPh>
    <rPh sb="12" eb="14">
      <t>ゴウセン</t>
    </rPh>
    <phoneticPr fontId="2"/>
  </si>
  <si>
    <t>同上の補償</t>
    <rPh sb="0" eb="2">
      <t>ドウジョウ</t>
    </rPh>
    <rPh sb="3" eb="5">
      <t>ホショウ</t>
    </rPh>
    <phoneticPr fontId="2"/>
  </si>
  <si>
    <t>街路築造</t>
    <rPh sb="0" eb="4">
      <t>ガイロチクゾウ</t>
    </rPh>
    <phoneticPr fontId="2"/>
  </si>
  <si>
    <t>共同溝設置</t>
    <rPh sb="0" eb="5">
      <t>キョウドウコウセッチ</t>
    </rPh>
    <phoneticPr fontId="2"/>
  </si>
  <si>
    <t>事業案内看板作成設置委託</t>
    <rPh sb="0" eb="6">
      <t>ジギョウアンナイカンバン</t>
    </rPh>
    <rPh sb="6" eb="8">
      <t>サクセイ</t>
    </rPh>
    <rPh sb="8" eb="12">
      <t>セッチイタク</t>
    </rPh>
    <phoneticPr fontId="2"/>
  </si>
  <si>
    <t>梶野公園運営等支援委託</t>
    <rPh sb="0" eb="4">
      <t>カジノコウエン</t>
    </rPh>
    <rPh sb="4" eb="11">
      <t>ウンエイトウシエンイタク</t>
    </rPh>
    <phoneticPr fontId="2"/>
  </si>
  <si>
    <t>上山谷緑地公園整備工事</t>
    <rPh sb="0" eb="2">
      <t>ウエヤマ</t>
    </rPh>
    <rPh sb="2" eb="3">
      <t>タニ</t>
    </rPh>
    <rPh sb="3" eb="11">
      <t>リョクチコウエンセイビコウジ</t>
    </rPh>
    <phoneticPr fontId="2"/>
  </si>
  <si>
    <t>第五分団詰所外壁・防水改修</t>
    <rPh sb="0" eb="4">
      <t>ダイゴブンダン</t>
    </rPh>
    <rPh sb="4" eb="6">
      <t>ツメショ</t>
    </rPh>
    <rPh sb="6" eb="8">
      <t>ガイヘキ</t>
    </rPh>
    <rPh sb="9" eb="11">
      <t>ボウスイ</t>
    </rPh>
    <rPh sb="11" eb="13">
      <t>カイシュウ</t>
    </rPh>
    <phoneticPr fontId="2"/>
  </si>
  <si>
    <t>７４人</t>
    <rPh sb="2" eb="3">
      <t>ニン</t>
    </rPh>
    <phoneticPr fontId="2"/>
  </si>
  <si>
    <t>６人</t>
    <rPh sb="1" eb="2">
      <t>ニン</t>
    </rPh>
    <phoneticPr fontId="2"/>
  </si>
  <si>
    <t>緊急修繕</t>
    <rPh sb="0" eb="4">
      <t>キンキュウシュウゼン</t>
    </rPh>
    <phoneticPr fontId="2"/>
  </si>
  <si>
    <t>工作筒類</t>
    <rPh sb="0" eb="3">
      <t>コウサクツツ</t>
    </rPh>
    <rPh sb="3" eb="4">
      <t>ルイ</t>
    </rPh>
    <phoneticPr fontId="2"/>
  </si>
  <si>
    <t>備蓄倉庫２基</t>
    <rPh sb="0" eb="4">
      <t>ビチクソウコ</t>
    </rPh>
    <rPh sb="5" eb="6">
      <t>キ</t>
    </rPh>
    <phoneticPr fontId="2"/>
  </si>
  <si>
    <t>４人</t>
    <rPh sb="1" eb="2">
      <t>ニン</t>
    </rPh>
    <phoneticPr fontId="2"/>
  </si>
  <si>
    <t>９０人（給食３９。施設管理２８、用務業務９、学校事務１４）</t>
    <rPh sb="2" eb="3">
      <t>ニン</t>
    </rPh>
    <rPh sb="4" eb="6">
      <t>キュウショク</t>
    </rPh>
    <rPh sb="9" eb="13">
      <t>シセツカンリ</t>
    </rPh>
    <rPh sb="16" eb="20">
      <t>ヨウムギョウム</t>
    </rPh>
    <rPh sb="22" eb="26">
      <t>ガッコウジム</t>
    </rPh>
    <phoneticPr fontId="2"/>
  </si>
  <si>
    <t>施設借上料・PC</t>
    <rPh sb="0" eb="2">
      <t>シセツ</t>
    </rPh>
    <rPh sb="2" eb="5">
      <t>カリアゲリョウ</t>
    </rPh>
    <phoneticPr fontId="2"/>
  </si>
  <si>
    <t>消耗品</t>
    <rPh sb="0" eb="3">
      <t>ショウモウヒン</t>
    </rPh>
    <phoneticPr fontId="2"/>
  </si>
  <si>
    <t>前原小学校芝生整備</t>
    <rPh sb="0" eb="5">
      <t>マエハラショウガッコウ</t>
    </rPh>
    <rPh sb="5" eb="9">
      <t>シバフセイビ</t>
    </rPh>
    <phoneticPr fontId="2"/>
  </si>
  <si>
    <t>給水設備。備品倉庫。給食機器設置</t>
    <rPh sb="0" eb="4">
      <t>キュウスイセツビ</t>
    </rPh>
    <rPh sb="5" eb="9">
      <t>ビヒンソウコ</t>
    </rPh>
    <rPh sb="10" eb="12">
      <t>キュウショク</t>
    </rPh>
    <rPh sb="12" eb="14">
      <t>キキ</t>
    </rPh>
    <rPh sb="14" eb="16">
      <t>セッチ</t>
    </rPh>
    <phoneticPr fontId="2"/>
  </si>
  <si>
    <t>芝刈り機他</t>
    <rPh sb="0" eb="2">
      <t>シバカ</t>
    </rPh>
    <rPh sb="3" eb="4">
      <t>キ</t>
    </rPh>
    <rPh sb="4" eb="5">
      <t>ホカ</t>
    </rPh>
    <phoneticPr fontId="2"/>
  </si>
  <si>
    <t>備品</t>
    <rPh sb="0" eb="2">
      <t>ビヒン</t>
    </rPh>
    <phoneticPr fontId="2"/>
  </si>
  <si>
    <t>備品購入</t>
    <rPh sb="0" eb="4">
      <t>ビヒンコウニュウ</t>
    </rPh>
    <phoneticPr fontId="2"/>
  </si>
  <si>
    <t>第一中学校支援学級工事</t>
    <rPh sb="0" eb="5">
      <t>ダイイチチュウガッコウ</t>
    </rPh>
    <rPh sb="5" eb="9">
      <t>シエンガッキュウ</t>
    </rPh>
    <rPh sb="9" eb="11">
      <t>コウジ</t>
    </rPh>
    <phoneticPr fontId="2"/>
  </si>
  <si>
    <t>緑中学校特別支援学級</t>
    <rPh sb="0" eb="4">
      <t>ミドリチュウガッコウ</t>
    </rPh>
    <rPh sb="4" eb="10">
      <t>トクベツシエンガッキュウ</t>
    </rPh>
    <phoneticPr fontId="2"/>
  </si>
  <si>
    <t>緊急修繕</t>
    <rPh sb="0" eb="2">
      <t>キンキュウ</t>
    </rPh>
    <rPh sb="2" eb="4">
      <t>シュウゼン</t>
    </rPh>
    <phoneticPr fontId="2"/>
  </si>
  <si>
    <t>実施設計委託・建設工事</t>
    <rPh sb="0" eb="4">
      <t>ジッシセッケイ</t>
    </rPh>
    <rPh sb="4" eb="6">
      <t>イタク</t>
    </rPh>
    <rPh sb="7" eb="11">
      <t>ケンセツコウジ</t>
    </rPh>
    <phoneticPr fontId="2"/>
  </si>
  <si>
    <t>２３人</t>
    <rPh sb="2" eb="3">
      <t>ニン</t>
    </rPh>
    <phoneticPr fontId="2"/>
  </si>
  <si>
    <t>２５人</t>
    <rPh sb="2" eb="3">
      <t>ニン</t>
    </rPh>
    <phoneticPr fontId="2"/>
  </si>
  <si>
    <t>テニスコート整備</t>
    <rPh sb="6" eb="8">
      <t>セイビ</t>
    </rPh>
    <phoneticPr fontId="2"/>
  </si>
  <si>
    <t>多摩島嶼スポーツ振興</t>
    <rPh sb="0" eb="2">
      <t>タマ</t>
    </rPh>
    <rPh sb="2" eb="4">
      <t>トウショ</t>
    </rPh>
    <rPh sb="8" eb="10">
      <t>シンコウ</t>
    </rPh>
    <phoneticPr fontId="2"/>
  </si>
  <si>
    <t>みどり東京温暖化防止プロジェクト</t>
    <rPh sb="3" eb="5">
      <t>トウキョウ</t>
    </rPh>
    <rPh sb="5" eb="8">
      <t>オンダンカ</t>
    </rPh>
    <rPh sb="8" eb="10">
      <t>ボウシ</t>
    </rPh>
    <phoneticPr fontId="2"/>
  </si>
  <si>
    <t>国民健康保険システム</t>
    <rPh sb="0" eb="2">
      <t>コクミン</t>
    </rPh>
    <rPh sb="2" eb="4">
      <t>ケンコウ</t>
    </rPh>
    <rPh sb="4" eb="6">
      <t>ホケン</t>
    </rPh>
    <phoneticPr fontId="2"/>
  </si>
  <si>
    <t>平成２３年度地方公務員災害補償基金負担確定による過払分</t>
    <rPh sb="0" eb="2">
      <t>ヘイセイ</t>
    </rPh>
    <rPh sb="4" eb="6">
      <t>ネンド</t>
    </rPh>
    <rPh sb="6" eb="13">
      <t>チホウコウムインサイガイ</t>
    </rPh>
    <rPh sb="13" eb="17">
      <t>ホショウキキン</t>
    </rPh>
    <rPh sb="17" eb="21">
      <t>フタンカクテイ</t>
    </rPh>
    <rPh sb="24" eb="27">
      <t>カバライブン</t>
    </rPh>
    <phoneticPr fontId="2"/>
  </si>
  <si>
    <t>越流水水質分析、推移測定装置点検、雨量測定システム点検。雨量観測システム点検</t>
    <rPh sb="0" eb="3">
      <t>エツリュウスイ</t>
    </rPh>
    <rPh sb="3" eb="7">
      <t>スイシツブンセキ</t>
    </rPh>
    <rPh sb="8" eb="14">
      <t>スイイソクテイソウチ</t>
    </rPh>
    <rPh sb="14" eb="16">
      <t>テンケン</t>
    </rPh>
    <rPh sb="17" eb="21">
      <t>ウリョウソクテイ</t>
    </rPh>
    <rPh sb="25" eb="27">
      <t>テンケン</t>
    </rPh>
    <rPh sb="28" eb="32">
      <t>ウリョウカンソク</t>
    </rPh>
    <rPh sb="36" eb="38">
      <t>テンケン</t>
    </rPh>
    <phoneticPr fontId="2"/>
  </si>
  <si>
    <t>雨水浸透桝設置。管渠新設</t>
    <rPh sb="0" eb="4">
      <t>ウスイシントウ</t>
    </rPh>
    <rPh sb="4" eb="5">
      <t>マス</t>
    </rPh>
    <rPh sb="5" eb="7">
      <t>セッチ</t>
    </rPh>
    <rPh sb="8" eb="12">
      <t>カンキョシンセツ</t>
    </rPh>
    <phoneticPr fontId="2"/>
  </si>
  <si>
    <t>３・４・８号線</t>
    <rPh sb="5" eb="7">
      <t>ゴウセン</t>
    </rPh>
    <phoneticPr fontId="2"/>
  </si>
  <si>
    <t>家族介護継続支援事業</t>
    <rPh sb="0" eb="2">
      <t>カゾク</t>
    </rPh>
    <rPh sb="2" eb="4">
      <t>カイゴ</t>
    </rPh>
    <rPh sb="4" eb="6">
      <t>ケイゾク</t>
    </rPh>
    <rPh sb="6" eb="8">
      <t>シエン</t>
    </rPh>
    <rPh sb="8" eb="10">
      <t>ジギョウ</t>
    </rPh>
    <phoneticPr fontId="2"/>
  </si>
  <si>
    <t>5-0-0</t>
    <phoneticPr fontId="2"/>
  </si>
  <si>
    <t>11-1-0</t>
    <phoneticPr fontId="2"/>
  </si>
  <si>
    <t>12-0-0</t>
    <phoneticPr fontId="2"/>
  </si>
  <si>
    <t>13-1-0</t>
    <phoneticPr fontId="2"/>
  </si>
  <si>
    <t>13-1‐1</t>
    <phoneticPr fontId="2"/>
  </si>
  <si>
    <t>13-2‐1</t>
    <phoneticPr fontId="2"/>
  </si>
  <si>
    <t>13-2‐5</t>
    <phoneticPr fontId="2"/>
  </si>
  <si>
    <t>14-1‐1</t>
    <phoneticPr fontId="2"/>
  </si>
  <si>
    <t>14-1‐3</t>
    <phoneticPr fontId="2"/>
  </si>
  <si>
    <t>14-2‐1</t>
    <phoneticPr fontId="2"/>
  </si>
  <si>
    <t>15-0‐0</t>
    <phoneticPr fontId="2"/>
  </si>
  <si>
    <t>コキンちゃん</t>
    <phoneticPr fontId="2"/>
  </si>
  <si>
    <t>ショベルローダー</t>
    <phoneticPr fontId="2"/>
  </si>
  <si>
    <t>18-0‐0</t>
    <phoneticPr fontId="2"/>
  </si>
  <si>
    <t>19-0-0</t>
    <phoneticPr fontId="2"/>
  </si>
  <si>
    <t>19-1-0</t>
    <phoneticPr fontId="2"/>
  </si>
  <si>
    <t>19-2-0</t>
    <phoneticPr fontId="2"/>
  </si>
  <si>
    <t>19-4-0</t>
    <phoneticPr fontId="2"/>
  </si>
  <si>
    <t>19-5-0</t>
    <phoneticPr fontId="2"/>
  </si>
  <si>
    <t>19-5‐1</t>
    <phoneticPr fontId="2"/>
  </si>
  <si>
    <t>19-5‐6</t>
    <phoneticPr fontId="2"/>
  </si>
  <si>
    <t>オータムじゃんぽ</t>
    <phoneticPr fontId="2"/>
  </si>
  <si>
    <t>6-2-0</t>
    <phoneticPr fontId="2"/>
  </si>
  <si>
    <t>11-0-0</t>
    <phoneticPr fontId="2"/>
  </si>
  <si>
    <t>11-1-0</t>
    <phoneticPr fontId="2"/>
  </si>
  <si>
    <t>11-2-0</t>
    <phoneticPr fontId="2"/>
  </si>
  <si>
    <t>1-0-0</t>
    <phoneticPr fontId="2"/>
  </si>
  <si>
    <t>1-1-0</t>
    <phoneticPr fontId="2"/>
  </si>
  <si>
    <t>1-2-0</t>
    <phoneticPr fontId="2"/>
  </si>
  <si>
    <t>2-0-0</t>
    <phoneticPr fontId="2"/>
  </si>
  <si>
    <t>2-1-0</t>
    <phoneticPr fontId="2"/>
  </si>
  <si>
    <t>2-3-0</t>
    <phoneticPr fontId="2"/>
  </si>
  <si>
    <t>2-4-0</t>
    <phoneticPr fontId="2"/>
  </si>
  <si>
    <t>2-5-0</t>
    <phoneticPr fontId="2"/>
  </si>
  <si>
    <t>3-1-0</t>
    <phoneticPr fontId="2"/>
  </si>
  <si>
    <t>4-1-0</t>
    <phoneticPr fontId="2"/>
  </si>
  <si>
    <t>5-1-0</t>
    <phoneticPr fontId="2"/>
  </si>
  <si>
    <t>6-0-0</t>
    <phoneticPr fontId="2"/>
  </si>
  <si>
    <t>7-1-0</t>
    <phoneticPr fontId="2"/>
  </si>
  <si>
    <t>8-0-0</t>
    <phoneticPr fontId="2"/>
  </si>
  <si>
    <t>8-1-1</t>
    <phoneticPr fontId="2"/>
  </si>
  <si>
    <t>8-2-1</t>
    <phoneticPr fontId="2"/>
  </si>
  <si>
    <t>9-0-0</t>
    <phoneticPr fontId="2"/>
  </si>
  <si>
    <t>10-0-0</t>
    <phoneticPr fontId="2"/>
  </si>
  <si>
    <t>12-0-0</t>
    <phoneticPr fontId="2"/>
  </si>
  <si>
    <t>3-0-0</t>
    <phoneticPr fontId="2"/>
  </si>
  <si>
    <t>4-0-0</t>
    <phoneticPr fontId="2"/>
  </si>
  <si>
    <t>5-0-0</t>
    <phoneticPr fontId="2"/>
  </si>
  <si>
    <t>7-0-0</t>
    <phoneticPr fontId="2"/>
  </si>
  <si>
    <t>8-1-0</t>
    <phoneticPr fontId="2"/>
  </si>
  <si>
    <t>8-2-0</t>
    <phoneticPr fontId="2"/>
  </si>
  <si>
    <t>2-1-1</t>
    <phoneticPr fontId="2"/>
  </si>
  <si>
    <t>3‐1-0</t>
    <phoneticPr fontId="2"/>
  </si>
  <si>
    <t>3‐2-0</t>
    <phoneticPr fontId="2"/>
  </si>
  <si>
    <t>4‐1-1</t>
    <phoneticPr fontId="2"/>
  </si>
  <si>
    <t>5‐0-0</t>
    <phoneticPr fontId="2"/>
  </si>
  <si>
    <t>5‐1-0</t>
    <phoneticPr fontId="2"/>
  </si>
  <si>
    <t>5‐2-0</t>
    <phoneticPr fontId="2"/>
  </si>
  <si>
    <t>5‐3-0</t>
    <phoneticPr fontId="2"/>
  </si>
  <si>
    <t>6-1-0</t>
    <phoneticPr fontId="2"/>
  </si>
  <si>
    <t>6-2-0</t>
    <phoneticPr fontId="2"/>
  </si>
  <si>
    <t>8‐1-0</t>
    <phoneticPr fontId="2"/>
  </si>
  <si>
    <t>8‐2-0</t>
    <phoneticPr fontId="2"/>
  </si>
  <si>
    <t>10-1-0</t>
    <phoneticPr fontId="2"/>
  </si>
  <si>
    <t>10-2-0</t>
    <phoneticPr fontId="2"/>
  </si>
  <si>
    <t>1‐0‐0</t>
    <phoneticPr fontId="2"/>
  </si>
  <si>
    <t>1‐1‐0</t>
    <phoneticPr fontId="2"/>
  </si>
  <si>
    <t>1‐2-0</t>
    <phoneticPr fontId="2"/>
  </si>
  <si>
    <t>1‐3-0</t>
    <phoneticPr fontId="2"/>
  </si>
  <si>
    <t>2-0-0</t>
    <phoneticPr fontId="2"/>
  </si>
  <si>
    <t>2‐1-0</t>
    <phoneticPr fontId="2"/>
  </si>
  <si>
    <t>2‐1‐1</t>
    <phoneticPr fontId="2"/>
  </si>
  <si>
    <t>2‐1‐3</t>
    <phoneticPr fontId="2"/>
  </si>
  <si>
    <t>2‐2-0</t>
    <phoneticPr fontId="2"/>
  </si>
  <si>
    <t>2‐2‐1</t>
    <phoneticPr fontId="2"/>
  </si>
  <si>
    <t>2‐2‐3</t>
    <phoneticPr fontId="2"/>
  </si>
  <si>
    <t>2‐2‐5</t>
    <phoneticPr fontId="2"/>
  </si>
  <si>
    <t>2‐2‐6</t>
    <phoneticPr fontId="2"/>
  </si>
  <si>
    <t>2‐3-0</t>
    <phoneticPr fontId="2"/>
  </si>
  <si>
    <t>2‐4-0</t>
    <phoneticPr fontId="2"/>
  </si>
  <si>
    <t>2‐5-0</t>
    <phoneticPr fontId="2"/>
  </si>
  <si>
    <t>2‐6-0</t>
    <phoneticPr fontId="2"/>
  </si>
  <si>
    <t>3-0-0</t>
    <phoneticPr fontId="2"/>
  </si>
  <si>
    <t>4-0-0</t>
    <phoneticPr fontId="2"/>
  </si>
  <si>
    <t>4‐1-0</t>
    <phoneticPr fontId="2"/>
  </si>
  <si>
    <t>4‐2-0</t>
    <phoneticPr fontId="2"/>
  </si>
  <si>
    <t>4‐2-1</t>
    <phoneticPr fontId="2"/>
  </si>
  <si>
    <t>5-0-0</t>
    <phoneticPr fontId="2"/>
  </si>
  <si>
    <t>5-1-1</t>
    <phoneticPr fontId="2"/>
  </si>
  <si>
    <t>6-0-0</t>
    <phoneticPr fontId="2"/>
  </si>
  <si>
    <t>7-1-0</t>
    <phoneticPr fontId="2"/>
  </si>
  <si>
    <t>1-0-0</t>
    <phoneticPr fontId="2"/>
  </si>
  <si>
    <t>1‐1-1</t>
    <phoneticPr fontId="2"/>
  </si>
  <si>
    <t>1‐1-2</t>
    <phoneticPr fontId="2"/>
  </si>
  <si>
    <t>2‐0-0</t>
    <phoneticPr fontId="2"/>
  </si>
  <si>
    <t>3‐0-0</t>
    <phoneticPr fontId="2"/>
  </si>
  <si>
    <t>3‐1-1</t>
    <phoneticPr fontId="2"/>
  </si>
  <si>
    <t>5-1-0</t>
    <phoneticPr fontId="2"/>
  </si>
  <si>
    <t>5-2-0</t>
    <phoneticPr fontId="2"/>
  </si>
  <si>
    <t>5-3-0</t>
    <phoneticPr fontId="2"/>
  </si>
  <si>
    <t>5-4-0</t>
    <phoneticPr fontId="2"/>
  </si>
  <si>
    <t>1-1-0</t>
    <phoneticPr fontId="2"/>
  </si>
  <si>
    <t>1-2-0</t>
    <phoneticPr fontId="2"/>
  </si>
  <si>
    <t>2-1-0</t>
    <phoneticPr fontId="2"/>
  </si>
  <si>
    <t>4-1-0</t>
    <phoneticPr fontId="2"/>
  </si>
  <si>
    <t>納税義務者2917、法人税割577件</t>
    <rPh sb="0" eb="5">
      <t>ノウゼイギムシャ</t>
    </rPh>
    <phoneticPr fontId="2"/>
  </si>
  <si>
    <t>款</t>
    <rPh sb="0" eb="1">
      <t>カン</t>
    </rPh>
    <phoneticPr fontId="2"/>
  </si>
  <si>
    <t>項</t>
    <rPh sb="0" eb="1">
      <t>コウ</t>
    </rPh>
    <phoneticPr fontId="2"/>
  </si>
  <si>
    <t>目</t>
    <rPh sb="0" eb="1">
      <t>モク</t>
    </rPh>
    <phoneticPr fontId="2"/>
  </si>
  <si>
    <t>細目</t>
    <rPh sb="0" eb="2">
      <t>サイモク</t>
    </rPh>
    <phoneticPr fontId="2"/>
  </si>
  <si>
    <t>滞納</t>
    <rPh sb="0" eb="2">
      <t>タイノウ</t>
    </rPh>
    <phoneticPr fontId="2"/>
  </si>
  <si>
    <t>現年</t>
    <rPh sb="0" eb="2">
      <t>ゲンネン</t>
    </rPh>
    <phoneticPr fontId="2"/>
  </si>
  <si>
    <t>1-4-1</t>
  </si>
  <si>
    <t>1-3-1</t>
  </si>
  <si>
    <t>1-5-1</t>
  </si>
  <si>
    <t>3-1-0</t>
    <phoneticPr fontId="2"/>
  </si>
  <si>
    <t>4-1-0</t>
    <phoneticPr fontId="2"/>
  </si>
  <si>
    <t>利子交付金</t>
    <rPh sb="0" eb="2">
      <t>リシ</t>
    </rPh>
    <rPh sb="2" eb="5">
      <t>コウフキン</t>
    </rPh>
    <phoneticPr fontId="2"/>
  </si>
  <si>
    <t>配当割交付金</t>
    <rPh sb="0" eb="2">
      <t>ハイトウ</t>
    </rPh>
    <rPh sb="2" eb="3">
      <t>ワリ</t>
    </rPh>
    <rPh sb="3" eb="6">
      <t>コウフキン</t>
    </rPh>
    <phoneticPr fontId="2"/>
  </si>
  <si>
    <t>株式譲渡所得割交付金</t>
    <rPh sb="0" eb="2">
      <t>カブシキ</t>
    </rPh>
    <rPh sb="2" eb="4">
      <t>ジョウト</t>
    </rPh>
    <rPh sb="4" eb="6">
      <t>ショトク</t>
    </rPh>
    <rPh sb="6" eb="7">
      <t>ワリ</t>
    </rPh>
    <rPh sb="7" eb="10">
      <t>コウフキン</t>
    </rPh>
    <phoneticPr fontId="2"/>
  </si>
  <si>
    <t>5-1-1</t>
    <phoneticPr fontId="2"/>
  </si>
  <si>
    <t>6-1-1</t>
    <phoneticPr fontId="2"/>
  </si>
  <si>
    <t>6-1-0</t>
    <phoneticPr fontId="2"/>
  </si>
  <si>
    <t>7-1-0</t>
    <phoneticPr fontId="2"/>
  </si>
  <si>
    <t>7-1-1</t>
    <phoneticPr fontId="2"/>
  </si>
  <si>
    <t>8-1-0</t>
    <phoneticPr fontId="2"/>
  </si>
  <si>
    <t>8-1-1</t>
    <phoneticPr fontId="2"/>
  </si>
  <si>
    <t>9-1-0</t>
    <phoneticPr fontId="2"/>
  </si>
  <si>
    <t>9-1-1</t>
    <phoneticPr fontId="2"/>
  </si>
  <si>
    <t>10-1-0</t>
    <phoneticPr fontId="2"/>
  </si>
  <si>
    <t>節/区分</t>
    <rPh sb="0" eb="1">
      <t>セツ</t>
    </rPh>
    <rPh sb="2" eb="4">
      <t>クブン</t>
    </rPh>
    <phoneticPr fontId="2"/>
  </si>
  <si>
    <t>11-1-1-1</t>
    <phoneticPr fontId="2"/>
  </si>
  <si>
    <t>11-1-1-2</t>
    <phoneticPr fontId="2"/>
  </si>
  <si>
    <t>11-1-2-1</t>
    <phoneticPr fontId="2"/>
  </si>
  <si>
    <t>11-1-3-1</t>
    <phoneticPr fontId="2"/>
  </si>
  <si>
    <t>12-1-1-1</t>
    <phoneticPr fontId="2"/>
  </si>
  <si>
    <t>12-1-2-1</t>
    <phoneticPr fontId="2"/>
  </si>
  <si>
    <t>12-1-3-1</t>
    <phoneticPr fontId="2"/>
  </si>
  <si>
    <t>12-1-4-1</t>
    <phoneticPr fontId="2"/>
  </si>
  <si>
    <t>体育施設使用料</t>
    <rPh sb="0" eb="4">
      <t>タイイクシセツ</t>
    </rPh>
    <rPh sb="4" eb="7">
      <t>シヨウリョウ</t>
    </rPh>
    <phoneticPr fontId="2"/>
  </si>
  <si>
    <t>12-1-6-1</t>
    <phoneticPr fontId="2"/>
  </si>
  <si>
    <t>12-2-1-1</t>
    <phoneticPr fontId="2"/>
  </si>
  <si>
    <t>12-2-2-1</t>
    <phoneticPr fontId="2"/>
  </si>
  <si>
    <t>12-2-2-2</t>
  </si>
  <si>
    <t>12-2-2-3</t>
  </si>
  <si>
    <t>12-2-2-4</t>
  </si>
  <si>
    <t>12-2-2-5</t>
  </si>
  <si>
    <t>12-2-3-1</t>
    <phoneticPr fontId="2"/>
  </si>
  <si>
    <t>12-2-3-2</t>
  </si>
  <si>
    <t>12-2-3-3</t>
  </si>
  <si>
    <t>12-2-3-4</t>
  </si>
  <si>
    <t>12-2-3-5</t>
  </si>
  <si>
    <t>12-2-4-1</t>
    <phoneticPr fontId="2"/>
  </si>
  <si>
    <t>13-1‐2-1</t>
    <phoneticPr fontId="2"/>
  </si>
  <si>
    <t>13-2‐1-1</t>
    <phoneticPr fontId="2"/>
  </si>
  <si>
    <t>13-2‐1-2</t>
  </si>
  <si>
    <t>13-2‐2-1</t>
    <phoneticPr fontId="2"/>
  </si>
  <si>
    <t>労働費国庫補助</t>
    <rPh sb="0" eb="2">
      <t>ロウドウ</t>
    </rPh>
    <rPh sb="2" eb="3">
      <t>ヒ</t>
    </rPh>
    <rPh sb="3" eb="7">
      <t>コッコホジョ</t>
    </rPh>
    <phoneticPr fontId="2"/>
  </si>
  <si>
    <t>13-2‐3</t>
    <phoneticPr fontId="2"/>
  </si>
  <si>
    <t>13-2-3-1</t>
    <phoneticPr fontId="2"/>
  </si>
  <si>
    <t>教育費国庫補助金</t>
    <rPh sb="0" eb="2">
      <t>キョウイク</t>
    </rPh>
    <rPh sb="2" eb="3">
      <t>ヒ</t>
    </rPh>
    <rPh sb="3" eb="8">
      <t>コッコホジョキン</t>
    </rPh>
    <phoneticPr fontId="2"/>
  </si>
  <si>
    <t>13-2‐5-1</t>
    <phoneticPr fontId="2"/>
  </si>
  <si>
    <t>13-2‐5-2</t>
  </si>
  <si>
    <t>13-2‐5-3</t>
  </si>
  <si>
    <t>13-3‐1-1</t>
    <phoneticPr fontId="2"/>
  </si>
  <si>
    <t>13-3‐2-1</t>
    <phoneticPr fontId="2"/>
  </si>
  <si>
    <t>13-3‐2-2</t>
  </si>
  <si>
    <t>14-1‐1-1</t>
    <phoneticPr fontId="2"/>
  </si>
  <si>
    <t>14-1‐1-2</t>
  </si>
  <si>
    <t>14-1‐1-3</t>
  </si>
  <si>
    <t>14-1‐1-4</t>
  </si>
  <si>
    <t>14-1‐1-5</t>
  </si>
  <si>
    <t>14-1‐1-6</t>
  </si>
  <si>
    <t>14-1‐1-7</t>
  </si>
  <si>
    <t>14-1‐1-8</t>
  </si>
  <si>
    <t>14-1‐1-9</t>
  </si>
  <si>
    <t>14-1‐1-10</t>
  </si>
  <si>
    <t>14-1‐2-1</t>
    <phoneticPr fontId="2"/>
  </si>
  <si>
    <t>14-2‐1-1</t>
    <phoneticPr fontId="2"/>
  </si>
  <si>
    <t>14-2‐1-2</t>
  </si>
  <si>
    <t>14-2‐4-1</t>
    <phoneticPr fontId="2"/>
  </si>
  <si>
    <t>14-2‐5-1</t>
    <phoneticPr fontId="2"/>
  </si>
  <si>
    <t>商工費都補助</t>
    <rPh sb="0" eb="2">
      <t>ショウコウ</t>
    </rPh>
    <rPh sb="2" eb="3">
      <t>ヒ</t>
    </rPh>
    <rPh sb="3" eb="4">
      <t>ト</t>
    </rPh>
    <rPh sb="4" eb="6">
      <t>ホジョ</t>
    </rPh>
    <phoneticPr fontId="2"/>
  </si>
  <si>
    <t>14-2‐6－１</t>
    <phoneticPr fontId="2"/>
  </si>
  <si>
    <t>14-2‐7-1</t>
    <phoneticPr fontId="2"/>
  </si>
  <si>
    <t>14-2‐7-2</t>
  </si>
  <si>
    <t>14-2‐8-1</t>
    <phoneticPr fontId="2"/>
  </si>
  <si>
    <t>14-2‐8-2</t>
  </si>
  <si>
    <t>14-2‐8-3</t>
  </si>
  <si>
    <t>14-2‐8-4</t>
  </si>
  <si>
    <t>14-2‐8-5</t>
  </si>
  <si>
    <t>14-3‐4-1</t>
    <phoneticPr fontId="2"/>
  </si>
  <si>
    <t>14-3‐4-2</t>
  </si>
  <si>
    <t>14-3‐4-3</t>
  </si>
  <si>
    <t>14-3‐4-4</t>
  </si>
  <si>
    <t>14-3‐5-1</t>
    <phoneticPr fontId="2"/>
  </si>
  <si>
    <t>基金運用収入</t>
    <rPh sb="0" eb="2">
      <t>キキン</t>
    </rPh>
    <rPh sb="2" eb="4">
      <t>ウンヨウ</t>
    </rPh>
    <rPh sb="4" eb="6">
      <t>シュウニュウ</t>
    </rPh>
    <phoneticPr fontId="2"/>
  </si>
  <si>
    <t>15-2‐1-1</t>
    <phoneticPr fontId="2"/>
  </si>
  <si>
    <t>15-2‐1-2</t>
  </si>
  <si>
    <t>15-2‐2-1</t>
    <phoneticPr fontId="2"/>
  </si>
  <si>
    <t>16-1‐3-1</t>
    <phoneticPr fontId="2"/>
  </si>
  <si>
    <t>16-1‐3-2</t>
  </si>
  <si>
    <t>16-1‐3-3</t>
  </si>
  <si>
    <t>16-1‐2-1</t>
    <phoneticPr fontId="2"/>
  </si>
  <si>
    <t>子育て支援事業</t>
    <rPh sb="0" eb="2">
      <t>コソダ</t>
    </rPh>
    <rPh sb="3" eb="7">
      <t>シエンジギョウ</t>
    </rPh>
    <phoneticPr fontId="2"/>
  </si>
  <si>
    <t>16-1‐2-2</t>
  </si>
  <si>
    <t>16-1‐4-1</t>
    <phoneticPr fontId="2"/>
  </si>
  <si>
    <t>庁舎建設寄付</t>
    <rPh sb="0" eb="2">
      <t>チョウシャ</t>
    </rPh>
    <rPh sb="2" eb="4">
      <t>ケンセツ</t>
    </rPh>
    <rPh sb="4" eb="6">
      <t>キフ</t>
    </rPh>
    <phoneticPr fontId="2"/>
  </si>
  <si>
    <t>16-1‐4-2</t>
  </si>
  <si>
    <t>18-1‐0</t>
    <phoneticPr fontId="2"/>
  </si>
  <si>
    <t>18-1‐1</t>
  </si>
  <si>
    <t>19-2-1</t>
  </si>
  <si>
    <t>19-3-1</t>
  </si>
  <si>
    <t>道路受託事業収入</t>
    <rPh sb="0" eb="4">
      <t>ドウロジュタク</t>
    </rPh>
    <rPh sb="4" eb="8">
      <t>ジギョウシュウニュウ</t>
    </rPh>
    <phoneticPr fontId="2"/>
  </si>
  <si>
    <t>収益事業収入</t>
    <rPh sb="0" eb="2">
      <t>シュウエキ</t>
    </rPh>
    <rPh sb="2" eb="4">
      <t>ジギョウ</t>
    </rPh>
    <rPh sb="4" eb="6">
      <t>シュウニュウ</t>
    </rPh>
    <phoneticPr fontId="2"/>
  </si>
  <si>
    <t>19-4-1</t>
  </si>
  <si>
    <t>19-5‐7-1</t>
    <phoneticPr fontId="2"/>
  </si>
  <si>
    <t>19-5‐7-2</t>
  </si>
  <si>
    <t>19-5‐8-1</t>
    <phoneticPr fontId="2"/>
  </si>
  <si>
    <t>19-5‐8-2</t>
  </si>
  <si>
    <t>20-1‐1-1</t>
    <phoneticPr fontId="2"/>
  </si>
  <si>
    <t>20-1‐2-1</t>
    <phoneticPr fontId="2"/>
  </si>
  <si>
    <t>20-1‐2-2</t>
  </si>
  <si>
    <t>20-1‐3-1</t>
    <phoneticPr fontId="2"/>
  </si>
  <si>
    <t>20-1‐5-1</t>
    <phoneticPr fontId="2"/>
  </si>
  <si>
    <t>1-1-1</t>
    <phoneticPr fontId="2"/>
  </si>
  <si>
    <t>1-1-1-1</t>
    <phoneticPr fontId="2"/>
  </si>
  <si>
    <t>1-1-1-4</t>
    <phoneticPr fontId="2"/>
  </si>
  <si>
    <t>医療給付分現年課税</t>
    <rPh sb="0" eb="2">
      <t>イリョウ</t>
    </rPh>
    <rPh sb="2" eb="5">
      <t>キュウフブン</t>
    </rPh>
    <rPh sb="5" eb="6">
      <t>ウツツ</t>
    </rPh>
    <rPh sb="6" eb="7">
      <t>ドシ</t>
    </rPh>
    <rPh sb="7" eb="9">
      <t>カゼイ</t>
    </rPh>
    <phoneticPr fontId="2"/>
  </si>
  <si>
    <t>現年度収入率89.4％想定、過年度収入率77.0％想定</t>
    <rPh sb="0" eb="3">
      <t>ゲンネンド</t>
    </rPh>
    <rPh sb="3" eb="6">
      <t>シュウニュウリツ</t>
    </rPh>
    <rPh sb="11" eb="13">
      <t>ソウテイ</t>
    </rPh>
    <phoneticPr fontId="2"/>
  </si>
  <si>
    <t>現年度収入率89.4％想定、過年度収入率66.2％想定</t>
    <rPh sb="0" eb="3">
      <t>ゲンネンド</t>
    </rPh>
    <rPh sb="3" eb="6">
      <t>シュウニュウリツ</t>
    </rPh>
    <rPh sb="11" eb="13">
      <t>ソウテイ</t>
    </rPh>
    <phoneticPr fontId="2"/>
  </si>
  <si>
    <t>後期高齢者支援現年課税</t>
    <rPh sb="0" eb="2">
      <t>コウキ</t>
    </rPh>
    <rPh sb="2" eb="5">
      <t>コウレイシャ</t>
    </rPh>
    <rPh sb="5" eb="7">
      <t>シエン</t>
    </rPh>
    <rPh sb="7" eb="9">
      <t>ゲンネン</t>
    </rPh>
    <rPh sb="9" eb="11">
      <t>カゼイ</t>
    </rPh>
    <phoneticPr fontId="2"/>
  </si>
  <si>
    <t>1-1-1-2</t>
    <phoneticPr fontId="2"/>
  </si>
  <si>
    <t>1-1-1-5</t>
    <phoneticPr fontId="2"/>
  </si>
  <si>
    <t>後期高齢者支援滞納繰越分</t>
    <rPh sb="0" eb="2">
      <t>コウキ</t>
    </rPh>
    <rPh sb="2" eb="5">
      <t>コウレイシャ</t>
    </rPh>
    <rPh sb="5" eb="7">
      <t>シエン</t>
    </rPh>
    <rPh sb="7" eb="12">
      <t>タイノウクリコシブン</t>
    </rPh>
    <phoneticPr fontId="2"/>
  </si>
  <si>
    <t>医療給付分滞納繰越分</t>
    <rPh sb="0" eb="2">
      <t>イリョウ</t>
    </rPh>
    <rPh sb="2" eb="5">
      <t>キュウフブン</t>
    </rPh>
    <rPh sb="5" eb="7">
      <t>タイノウ</t>
    </rPh>
    <rPh sb="7" eb="9">
      <t>クリコシ</t>
    </rPh>
    <rPh sb="9" eb="10">
      <t>ブン</t>
    </rPh>
    <phoneticPr fontId="2"/>
  </si>
  <si>
    <t>介護納付金現年課税</t>
    <rPh sb="0" eb="2">
      <t>カイゴ</t>
    </rPh>
    <rPh sb="2" eb="5">
      <t>ノウフキン</t>
    </rPh>
    <rPh sb="5" eb="7">
      <t>ゲンネン</t>
    </rPh>
    <rPh sb="7" eb="9">
      <t>カゼイ</t>
    </rPh>
    <phoneticPr fontId="2"/>
  </si>
  <si>
    <t>1-1-1-3</t>
    <phoneticPr fontId="2"/>
  </si>
  <si>
    <t>介護納付金滞納繰越分</t>
    <rPh sb="0" eb="2">
      <t>カイゴ</t>
    </rPh>
    <rPh sb="2" eb="5">
      <t>ノウフキン</t>
    </rPh>
    <rPh sb="5" eb="10">
      <t>タイノウクリコシブン</t>
    </rPh>
    <phoneticPr fontId="2"/>
  </si>
  <si>
    <t>1-1-1-6</t>
    <phoneticPr fontId="2"/>
  </si>
  <si>
    <t>（下記2件合計）</t>
    <rPh sb="1" eb="3">
      <t>カキ</t>
    </rPh>
    <rPh sb="4" eb="5">
      <t>ケン</t>
    </rPh>
    <rPh sb="5" eb="7">
      <t>ゴウケイ</t>
    </rPh>
    <phoneticPr fontId="2"/>
  </si>
  <si>
    <t>医療給付分</t>
    <rPh sb="0" eb="5">
      <t>イリョウキュウフブン</t>
    </rPh>
    <phoneticPr fontId="2"/>
  </si>
  <si>
    <t>後期高齢者支援分</t>
    <rPh sb="0" eb="2">
      <t>コウキ</t>
    </rPh>
    <rPh sb="2" eb="5">
      <t>コウレイシャ</t>
    </rPh>
    <rPh sb="5" eb="7">
      <t>シエン</t>
    </rPh>
    <rPh sb="7" eb="8">
      <t>ブン</t>
    </rPh>
    <phoneticPr fontId="2"/>
  </si>
  <si>
    <t>介護納付分</t>
    <rPh sb="0" eb="2">
      <t>カイゴ</t>
    </rPh>
    <rPh sb="2" eb="4">
      <t>ノウフ</t>
    </rPh>
    <rPh sb="4" eb="5">
      <t>ブン</t>
    </rPh>
    <phoneticPr fontId="2"/>
  </si>
  <si>
    <t>1-1-2-1</t>
    <phoneticPr fontId="2"/>
  </si>
  <si>
    <t>1-1-2-4</t>
    <phoneticPr fontId="2"/>
  </si>
  <si>
    <t>1-1-2-2</t>
    <phoneticPr fontId="2"/>
  </si>
  <si>
    <t>1-1-2-5</t>
    <phoneticPr fontId="2"/>
  </si>
  <si>
    <t>1-1-2-3</t>
    <phoneticPr fontId="2"/>
  </si>
  <si>
    <t>1-1-2-6</t>
    <phoneticPr fontId="2"/>
  </si>
  <si>
    <t>使用料及び手数料</t>
    <rPh sb="0" eb="3">
      <t>シヨウリョウ</t>
    </rPh>
    <rPh sb="3" eb="4">
      <t>オヨ</t>
    </rPh>
    <rPh sb="5" eb="8">
      <t>テスウリョウ</t>
    </rPh>
    <phoneticPr fontId="2"/>
  </si>
  <si>
    <t>2-1-0</t>
    <phoneticPr fontId="2"/>
  </si>
  <si>
    <t>手数料</t>
    <rPh sb="0" eb="3">
      <t>テスウリョウ</t>
    </rPh>
    <phoneticPr fontId="2"/>
  </si>
  <si>
    <t>総務手数料</t>
    <rPh sb="0" eb="5">
      <t>ソウムテスウリョウ</t>
    </rPh>
    <phoneticPr fontId="2"/>
  </si>
  <si>
    <t>5-0-0</t>
    <phoneticPr fontId="2"/>
  </si>
  <si>
    <t>前期高齢者交付金</t>
    <rPh sb="0" eb="2">
      <t>ゼンキ</t>
    </rPh>
    <rPh sb="2" eb="8">
      <t>コウレイシャコウフキン</t>
    </rPh>
    <phoneticPr fontId="2"/>
  </si>
  <si>
    <t>5-1-0</t>
    <phoneticPr fontId="2"/>
  </si>
  <si>
    <t>共同事業交付金</t>
    <rPh sb="0" eb="2">
      <t>キョウドウ</t>
    </rPh>
    <rPh sb="2" eb="4">
      <t>ジギョウ</t>
    </rPh>
    <rPh sb="4" eb="7">
      <t>コウフキン</t>
    </rPh>
    <phoneticPr fontId="2"/>
  </si>
  <si>
    <t>7-0-0</t>
    <phoneticPr fontId="2"/>
  </si>
  <si>
    <t>7-1-1</t>
    <phoneticPr fontId="2"/>
  </si>
  <si>
    <t>7-1-0</t>
    <phoneticPr fontId="2"/>
  </si>
  <si>
    <t>7-1-1-1</t>
    <phoneticPr fontId="2"/>
  </si>
  <si>
    <t>7-1-1-2</t>
  </si>
  <si>
    <t>8-0-0</t>
    <phoneticPr fontId="2"/>
  </si>
  <si>
    <t>財産運用収入</t>
    <rPh sb="0" eb="6">
      <t>ザイサンウンヨウシュウニュウ</t>
    </rPh>
    <phoneticPr fontId="2"/>
  </si>
  <si>
    <t>8-1-0</t>
    <phoneticPr fontId="2"/>
  </si>
  <si>
    <t>利子及び配当金</t>
    <rPh sb="0" eb="3">
      <t>リシオヨ</t>
    </rPh>
    <rPh sb="4" eb="7">
      <t>ハイトウキン</t>
    </rPh>
    <phoneticPr fontId="2"/>
  </si>
  <si>
    <t>9-1-0</t>
    <phoneticPr fontId="2"/>
  </si>
  <si>
    <t>9-1-1-1</t>
    <phoneticPr fontId="2"/>
  </si>
  <si>
    <t>9-1-1-2</t>
  </si>
  <si>
    <t>9-1-1-3</t>
  </si>
  <si>
    <t>9-1-1-4</t>
  </si>
  <si>
    <t>9-2-0</t>
    <phoneticPr fontId="2"/>
  </si>
  <si>
    <t>9-2-1</t>
  </si>
  <si>
    <t>10-0-0</t>
    <phoneticPr fontId="2"/>
  </si>
  <si>
    <t>10-1-0</t>
    <phoneticPr fontId="2"/>
  </si>
  <si>
    <t>12-0-0</t>
    <phoneticPr fontId="2"/>
  </si>
  <si>
    <t>12-1-0</t>
    <phoneticPr fontId="2"/>
  </si>
  <si>
    <t>1-1-1-1</t>
    <phoneticPr fontId="2"/>
  </si>
  <si>
    <t>1-1-1-2</t>
  </si>
  <si>
    <t>1-1-1-3</t>
  </si>
  <si>
    <t>1-2-1-1</t>
    <phoneticPr fontId="2"/>
  </si>
  <si>
    <t>3-0-0</t>
    <phoneticPr fontId="2"/>
  </si>
  <si>
    <t>保健衛生普及費</t>
    <rPh sb="0" eb="2">
      <t>ホケン</t>
    </rPh>
    <rPh sb="2" eb="4">
      <t>エイセイ</t>
    </rPh>
    <rPh sb="4" eb="6">
      <t>フキュウ</t>
    </rPh>
    <rPh sb="6" eb="7">
      <t>ヒ</t>
    </rPh>
    <phoneticPr fontId="2"/>
  </si>
  <si>
    <t>諸支出金</t>
    <rPh sb="0" eb="1">
      <t>ショ</t>
    </rPh>
    <rPh sb="1" eb="3">
      <t>シシュツ</t>
    </rPh>
    <rPh sb="3" eb="4">
      <t>カネ</t>
    </rPh>
    <phoneticPr fontId="2"/>
  </si>
  <si>
    <t>11-1-5-1</t>
    <phoneticPr fontId="2"/>
  </si>
  <si>
    <t>11-2-1-1</t>
    <phoneticPr fontId="2"/>
  </si>
  <si>
    <t>12-1-0</t>
    <phoneticPr fontId="2"/>
  </si>
  <si>
    <t>13-1-1</t>
  </si>
  <si>
    <t>負担金</t>
    <rPh sb="0" eb="3">
      <t>フタンキン</t>
    </rPh>
    <phoneticPr fontId="2"/>
  </si>
  <si>
    <t>下水道事業受益者負担金</t>
    <rPh sb="0" eb="11">
      <t>ゲスイドウジギョウジュエキシャフタンキン</t>
    </rPh>
    <phoneticPr fontId="2"/>
  </si>
  <si>
    <t>総務手数料</t>
    <rPh sb="0" eb="5">
      <t>ソウムテスウリョウ</t>
    </rPh>
    <phoneticPr fontId="2"/>
  </si>
  <si>
    <t>3-1-1-1</t>
    <phoneticPr fontId="2"/>
  </si>
  <si>
    <t>4-1-1-1</t>
    <phoneticPr fontId="2"/>
  </si>
  <si>
    <t>4-1-2-1</t>
    <phoneticPr fontId="2"/>
  </si>
  <si>
    <t>5-1-0</t>
  </si>
  <si>
    <t>5-1-1</t>
    <phoneticPr fontId="2"/>
  </si>
  <si>
    <t>他会計繰入金</t>
    <rPh sb="0" eb="1">
      <t>ホカ</t>
    </rPh>
    <rPh sb="1" eb="6">
      <t>カイケイクリイレキン</t>
    </rPh>
    <phoneticPr fontId="2"/>
  </si>
  <si>
    <t>一般会計繰入金</t>
    <rPh sb="0" eb="7">
      <t>イッパンカイケイクリイレキン</t>
    </rPh>
    <phoneticPr fontId="2"/>
  </si>
  <si>
    <t>下水道債</t>
    <rPh sb="0" eb="3">
      <t>ゲスイドウ</t>
    </rPh>
    <rPh sb="3" eb="4">
      <t>サイ</t>
    </rPh>
    <phoneticPr fontId="2"/>
  </si>
  <si>
    <t>9-1-1-1</t>
    <phoneticPr fontId="2"/>
  </si>
  <si>
    <t>公共下水道債</t>
    <rPh sb="0" eb="2">
      <t>コウキョウ</t>
    </rPh>
    <rPh sb="2" eb="5">
      <t>ゲスイドウ</t>
    </rPh>
    <rPh sb="5" eb="6">
      <t>サイ</t>
    </rPh>
    <phoneticPr fontId="2"/>
  </si>
  <si>
    <t>流域下水道債</t>
    <rPh sb="0" eb="2">
      <t>リュウイキ</t>
    </rPh>
    <rPh sb="2" eb="5">
      <t>ゲスイドウ</t>
    </rPh>
    <rPh sb="5" eb="6">
      <t>サイ</t>
    </rPh>
    <phoneticPr fontId="2"/>
  </si>
  <si>
    <t>1-1-1-4</t>
  </si>
  <si>
    <t>1-1-1-5</t>
  </si>
  <si>
    <t>1-1-1-6</t>
  </si>
  <si>
    <t>1-1-1-7</t>
  </si>
  <si>
    <t>1-2-1-2</t>
  </si>
  <si>
    <t>2-1-0</t>
  </si>
  <si>
    <t>1-1-0</t>
    <phoneticPr fontId="2"/>
  </si>
  <si>
    <t>介護保険料</t>
    <rPh sb="0" eb="5">
      <t>カイゴホケンリョウ</t>
    </rPh>
    <phoneticPr fontId="2"/>
  </si>
  <si>
    <t>1-1-1</t>
    <phoneticPr fontId="2"/>
  </si>
  <si>
    <t>1号被保険者保険料</t>
    <rPh sb="1" eb="2">
      <t>ゴウ</t>
    </rPh>
    <rPh sb="2" eb="3">
      <t>ヒ</t>
    </rPh>
    <rPh sb="3" eb="6">
      <t>ホケンシャ</t>
    </rPh>
    <rPh sb="6" eb="9">
      <t>ホケンリョウ</t>
    </rPh>
    <phoneticPr fontId="2"/>
  </si>
  <si>
    <t>現年賦課分特別徴収保険料</t>
    <rPh sb="0" eb="2">
      <t>ゲンネン</t>
    </rPh>
    <rPh sb="2" eb="4">
      <t>フカ</t>
    </rPh>
    <rPh sb="4" eb="5">
      <t>ブン</t>
    </rPh>
    <rPh sb="5" eb="7">
      <t>トクベツ</t>
    </rPh>
    <rPh sb="7" eb="9">
      <t>チョウシュウ</t>
    </rPh>
    <rPh sb="9" eb="12">
      <t>ホケンリョウ</t>
    </rPh>
    <phoneticPr fontId="2"/>
  </si>
  <si>
    <t>現年賦課分普通徴収保険料</t>
    <rPh sb="0" eb="2">
      <t>ゲンネン</t>
    </rPh>
    <rPh sb="2" eb="4">
      <t>フカ</t>
    </rPh>
    <rPh sb="4" eb="5">
      <t>ブン</t>
    </rPh>
    <rPh sb="5" eb="7">
      <t>フツウ</t>
    </rPh>
    <rPh sb="7" eb="9">
      <t>チョウシュウ</t>
    </rPh>
    <rPh sb="9" eb="12">
      <t>ホケンリョウ</t>
    </rPh>
    <phoneticPr fontId="2"/>
  </si>
  <si>
    <t>滞納繰越分普通徴収保険料</t>
    <rPh sb="0" eb="5">
      <t>タイノウクリコシブン</t>
    </rPh>
    <rPh sb="5" eb="9">
      <t>フツウチョウシュウ</t>
    </rPh>
    <rPh sb="9" eb="12">
      <t>ホケンリョウ</t>
    </rPh>
    <phoneticPr fontId="2"/>
  </si>
  <si>
    <t>手数料</t>
    <rPh sb="0" eb="3">
      <t>テスウリョウ</t>
    </rPh>
    <phoneticPr fontId="2"/>
  </si>
  <si>
    <t>4‐0-0</t>
    <phoneticPr fontId="2"/>
  </si>
  <si>
    <t>4‐1-0</t>
  </si>
  <si>
    <t>物品売払収入</t>
    <rPh sb="0" eb="4">
      <t>ブッピンウリハラ</t>
    </rPh>
    <rPh sb="4" eb="6">
      <t>シュウニュウ</t>
    </rPh>
    <phoneticPr fontId="2"/>
  </si>
  <si>
    <t>寄附金</t>
    <rPh sb="0" eb="3">
      <t>キフキン</t>
    </rPh>
    <phoneticPr fontId="2"/>
  </si>
  <si>
    <t>8‐0-0</t>
    <phoneticPr fontId="2"/>
  </si>
  <si>
    <t>一般会計繰入金</t>
    <rPh sb="0" eb="2">
      <t>イッパン</t>
    </rPh>
    <rPh sb="2" eb="4">
      <t>カイケイ</t>
    </rPh>
    <rPh sb="4" eb="7">
      <t>クリイレキン</t>
    </rPh>
    <phoneticPr fontId="2"/>
  </si>
  <si>
    <t>8‐1-4-1</t>
    <phoneticPr fontId="2"/>
  </si>
  <si>
    <t>8‐1-4-2</t>
  </si>
  <si>
    <t>8‐1-4-3</t>
  </si>
  <si>
    <t>過料</t>
    <rPh sb="0" eb="2">
      <t>カリョウ</t>
    </rPh>
    <phoneticPr fontId="2"/>
  </si>
  <si>
    <t>加算金</t>
    <rPh sb="0" eb="3">
      <t>カサンキン</t>
    </rPh>
    <phoneticPr fontId="2"/>
  </si>
  <si>
    <t>1‐1‐1-1</t>
    <phoneticPr fontId="2"/>
  </si>
  <si>
    <t>1‐1‐1-2</t>
  </si>
  <si>
    <t>1‐1‐2-1</t>
    <phoneticPr fontId="2"/>
  </si>
  <si>
    <t>介護保険運営協議会</t>
    <rPh sb="0" eb="4">
      <t>カイゴホケン</t>
    </rPh>
    <rPh sb="4" eb="6">
      <t>ウンエイ</t>
    </rPh>
    <rPh sb="6" eb="9">
      <t>キョウギカイ</t>
    </rPh>
    <phoneticPr fontId="2"/>
  </si>
  <si>
    <t>1‐3-1-1</t>
    <phoneticPr fontId="2"/>
  </si>
  <si>
    <t>1‐3-2-1</t>
    <phoneticPr fontId="2"/>
  </si>
  <si>
    <t>1‐4-0</t>
    <phoneticPr fontId="2"/>
  </si>
  <si>
    <t>1‐4-1</t>
  </si>
  <si>
    <t>その他諸費</t>
    <rPh sb="2" eb="3">
      <t>タ</t>
    </rPh>
    <rPh sb="3" eb="5">
      <t>ショヒ</t>
    </rPh>
    <phoneticPr fontId="2"/>
  </si>
  <si>
    <t>2‐3-1</t>
  </si>
  <si>
    <t>審査支払手数料</t>
    <rPh sb="0" eb="2">
      <t>シンサ</t>
    </rPh>
    <rPh sb="2" eb="4">
      <t>シハライ</t>
    </rPh>
    <rPh sb="4" eb="6">
      <t>テスウ</t>
    </rPh>
    <rPh sb="6" eb="7">
      <t>リョウ</t>
    </rPh>
    <phoneticPr fontId="2"/>
  </si>
  <si>
    <t>4‐1-1-1</t>
    <phoneticPr fontId="2"/>
  </si>
  <si>
    <t>4‐1-1-2</t>
  </si>
  <si>
    <t>4‐1-1-3</t>
  </si>
  <si>
    <t>4‐1-2-1</t>
    <phoneticPr fontId="2"/>
  </si>
  <si>
    <t>4‐1-2-2</t>
  </si>
  <si>
    <t>4‐2-2-1</t>
    <phoneticPr fontId="2"/>
  </si>
  <si>
    <t>4‐2-2-2</t>
  </si>
  <si>
    <t>4‐2-2-3</t>
  </si>
  <si>
    <t>1‐1-2-1</t>
    <phoneticPr fontId="2"/>
  </si>
  <si>
    <t>1‐1-2-2</t>
  </si>
  <si>
    <t>現年度分</t>
    <rPh sb="0" eb="4">
      <t>ゲンネンドブン</t>
    </rPh>
    <phoneticPr fontId="2"/>
  </si>
  <si>
    <t>滞納繰越分</t>
    <rPh sb="0" eb="5">
      <t>タイノウクリコシブン</t>
    </rPh>
    <phoneticPr fontId="2"/>
  </si>
  <si>
    <t>手数料</t>
    <rPh sb="0" eb="3">
      <t>テスウリョウ</t>
    </rPh>
    <phoneticPr fontId="2"/>
  </si>
  <si>
    <t>2‐1-1</t>
  </si>
  <si>
    <t>証明手数料</t>
    <rPh sb="0" eb="5">
      <t>ショウメイテスウリョウ</t>
    </rPh>
    <phoneticPr fontId="2"/>
  </si>
  <si>
    <t>3‐1-0</t>
  </si>
  <si>
    <t>他会計繰入金</t>
    <rPh sb="0" eb="1">
      <t>ホカ</t>
    </rPh>
    <rPh sb="1" eb="3">
      <t>カイケイ</t>
    </rPh>
    <rPh sb="3" eb="6">
      <t>クリイレキン</t>
    </rPh>
    <phoneticPr fontId="2"/>
  </si>
  <si>
    <t>3‐1-1-1</t>
    <phoneticPr fontId="2"/>
  </si>
  <si>
    <t>3‐1-1-2</t>
  </si>
  <si>
    <t>3‐1-1-3</t>
  </si>
  <si>
    <t>3‐1-1-4</t>
  </si>
  <si>
    <t>3‐1-1-5</t>
  </si>
  <si>
    <t>3‐1-1-6</t>
  </si>
  <si>
    <t>過料</t>
    <rPh sb="0" eb="2">
      <t>カリョウ</t>
    </rPh>
    <phoneticPr fontId="2"/>
  </si>
  <si>
    <t>5-2-1</t>
  </si>
  <si>
    <t>5-2-2</t>
  </si>
  <si>
    <t>5-2-3</t>
  </si>
  <si>
    <t>保険料還付金</t>
    <rPh sb="0" eb="6">
      <t>ホケンリョウカンプキン</t>
    </rPh>
    <phoneticPr fontId="2"/>
  </si>
  <si>
    <t>還付加算金</t>
    <rPh sb="0" eb="5">
      <t>カンプカサンキン</t>
    </rPh>
    <phoneticPr fontId="2"/>
  </si>
  <si>
    <t>5-3-1</t>
  </si>
  <si>
    <t>5-3-1-1</t>
    <phoneticPr fontId="2"/>
  </si>
  <si>
    <t>5-3-1-2</t>
  </si>
  <si>
    <t>5-4-1</t>
  </si>
  <si>
    <t>1-1-1-1</t>
    <phoneticPr fontId="2"/>
  </si>
  <si>
    <t>1-2-1-1</t>
    <phoneticPr fontId="2"/>
  </si>
  <si>
    <t>広域連合分賦金</t>
    <rPh sb="0" eb="2">
      <t>コウイキ</t>
    </rPh>
    <rPh sb="2" eb="4">
      <t>レンゴウ</t>
    </rPh>
    <rPh sb="4" eb="5">
      <t>ブン</t>
    </rPh>
    <rPh sb="5" eb="6">
      <t>ミツグ</t>
    </rPh>
    <rPh sb="6" eb="7">
      <t>キン</t>
    </rPh>
    <phoneticPr fontId="2"/>
  </si>
  <si>
    <t>2-1-1-1</t>
    <phoneticPr fontId="2"/>
  </si>
  <si>
    <t>2-1-1-2</t>
  </si>
  <si>
    <t>2-1-1-3</t>
  </si>
  <si>
    <t>2-1-1-4</t>
  </si>
  <si>
    <t>2-1-1-5</t>
  </si>
  <si>
    <t>2-1-1-6</t>
  </si>
  <si>
    <t>2-1-1-7</t>
  </si>
  <si>
    <t>2-1-1-8</t>
  </si>
  <si>
    <t>2-1-1-9</t>
  </si>
  <si>
    <t>2-1-1-10</t>
    <phoneticPr fontId="2"/>
  </si>
  <si>
    <t>2-1-1-11</t>
  </si>
  <si>
    <t>2-1-1-12</t>
  </si>
  <si>
    <t>2-1-1-13</t>
  </si>
  <si>
    <t>2-1-1-14</t>
  </si>
  <si>
    <t>2-1-1-15</t>
  </si>
  <si>
    <t>2-1-1-16</t>
  </si>
  <si>
    <t>2-1-1-17</t>
  </si>
  <si>
    <t>2-1-1-18</t>
  </si>
  <si>
    <t>2-1-1-19</t>
  </si>
  <si>
    <t>2-1-2-1</t>
    <phoneticPr fontId="2"/>
  </si>
  <si>
    <t>2-1-2-2</t>
  </si>
  <si>
    <t>2-1-2-3</t>
  </si>
  <si>
    <t>2-1-2-4</t>
  </si>
  <si>
    <t>2-1-2-5</t>
  </si>
  <si>
    <t>2-1-2-6</t>
  </si>
  <si>
    <t>2-1-2-7</t>
  </si>
  <si>
    <t>2-1-2-8</t>
  </si>
  <si>
    <t>2-1-2-9</t>
  </si>
  <si>
    <t>2-1-3-1</t>
    <phoneticPr fontId="2"/>
  </si>
  <si>
    <t>2-1-3-2</t>
  </si>
  <si>
    <t>2-1-3-3</t>
  </si>
  <si>
    <t>2-1-3-4</t>
  </si>
  <si>
    <t>2-1-4-1</t>
    <phoneticPr fontId="2"/>
  </si>
  <si>
    <t>2-1-4-2</t>
  </si>
  <si>
    <t>2-1-5-1</t>
    <phoneticPr fontId="2"/>
  </si>
  <si>
    <t>2-1-6-1</t>
    <phoneticPr fontId="2"/>
  </si>
  <si>
    <t>2-1-7-1</t>
    <phoneticPr fontId="2"/>
  </si>
  <si>
    <t>2-1-7-2</t>
  </si>
  <si>
    <t>2-1-7-3</t>
  </si>
  <si>
    <t>2-1-7-4</t>
  </si>
  <si>
    <t>2-1-8-1</t>
    <phoneticPr fontId="2"/>
  </si>
  <si>
    <t>2-1-8-2</t>
  </si>
  <si>
    <t>2-1-8-3</t>
  </si>
  <si>
    <t>2-1-8-4</t>
  </si>
  <si>
    <t>2-1-8-5</t>
  </si>
  <si>
    <t>2-1-8-6</t>
  </si>
  <si>
    <t>2-1-8-7</t>
  </si>
  <si>
    <t>2-1-9-1</t>
    <phoneticPr fontId="2"/>
  </si>
  <si>
    <t>2-1-9-2</t>
  </si>
  <si>
    <t>2-1-9-3</t>
  </si>
  <si>
    <t>2-1-9-4</t>
  </si>
  <si>
    <t>2-1-9-5</t>
  </si>
  <si>
    <t>2-1-9-6</t>
  </si>
  <si>
    <t>2-1-9-7</t>
  </si>
  <si>
    <t>2-1-9-8</t>
  </si>
  <si>
    <t>2-1-10-1</t>
    <phoneticPr fontId="2"/>
  </si>
  <si>
    <t>2-1-11-1</t>
    <phoneticPr fontId="2"/>
  </si>
  <si>
    <t>2-1-12-1</t>
    <phoneticPr fontId="2"/>
  </si>
  <si>
    <t>2-1-13-1</t>
    <phoneticPr fontId="2"/>
  </si>
  <si>
    <t>2-1-14-1</t>
    <phoneticPr fontId="2"/>
  </si>
  <si>
    <t>2-1-15-1</t>
    <phoneticPr fontId="2"/>
  </si>
  <si>
    <t>2-2-1-1</t>
    <phoneticPr fontId="2"/>
  </si>
  <si>
    <t>2-2-1-2</t>
  </si>
  <si>
    <t>2-2-2-1</t>
    <phoneticPr fontId="2"/>
  </si>
  <si>
    <t>2-2-2-2</t>
  </si>
  <si>
    <t>2-2-3-1</t>
    <phoneticPr fontId="2"/>
  </si>
  <si>
    <t>2-2-3-2</t>
  </si>
  <si>
    <t>2-3-1-1</t>
    <phoneticPr fontId="2"/>
  </si>
  <si>
    <t>2-3-1-2</t>
  </si>
  <si>
    <t>2-3-1-3</t>
  </si>
  <si>
    <t>2-3-1-4</t>
  </si>
  <si>
    <t>2-3-1-5</t>
  </si>
  <si>
    <t>2-3-1-6</t>
  </si>
  <si>
    <t>2-3-1-7</t>
  </si>
  <si>
    <t>2-4-1-1</t>
    <phoneticPr fontId="2"/>
  </si>
  <si>
    <t>2-4-1-2</t>
  </si>
  <si>
    <t>2-4-2-1</t>
    <phoneticPr fontId="2"/>
  </si>
  <si>
    <t>2-4-3-1</t>
    <phoneticPr fontId="2"/>
  </si>
  <si>
    <t>2-4-4-1</t>
    <phoneticPr fontId="2"/>
  </si>
  <si>
    <t>2-4-5-1</t>
    <phoneticPr fontId="2"/>
  </si>
  <si>
    <t>2-4-6-1</t>
    <phoneticPr fontId="2"/>
  </si>
  <si>
    <t>2-4-7-1</t>
    <phoneticPr fontId="2"/>
  </si>
  <si>
    <t>2-4-8-1</t>
    <phoneticPr fontId="2"/>
  </si>
  <si>
    <t>2-4-7-2</t>
  </si>
  <si>
    <t>2-4-8-2</t>
  </si>
  <si>
    <t>2-4-9-1</t>
    <phoneticPr fontId="2"/>
  </si>
  <si>
    <t>2-5-1-1</t>
    <phoneticPr fontId="2"/>
  </si>
  <si>
    <t>2-5-2-1</t>
    <phoneticPr fontId="2"/>
  </si>
  <si>
    <t>2-5-3-1</t>
    <phoneticPr fontId="2"/>
  </si>
  <si>
    <t>2-5-4-1</t>
    <phoneticPr fontId="2"/>
  </si>
  <si>
    <t>2-5-5-1</t>
    <phoneticPr fontId="2"/>
  </si>
  <si>
    <t>2-6-1-1</t>
    <phoneticPr fontId="2"/>
  </si>
  <si>
    <t>2-6-1-2</t>
  </si>
  <si>
    <t>3-1-1-1</t>
    <phoneticPr fontId="2"/>
  </si>
  <si>
    <t>3-1-1-2</t>
  </si>
  <si>
    <t>3-1-1-3</t>
  </si>
  <si>
    <t>3-1-1-4</t>
  </si>
  <si>
    <t>3-1-1-5</t>
  </si>
  <si>
    <t>3-1-1-6</t>
  </si>
  <si>
    <t>3-1-1-7</t>
  </si>
  <si>
    <t>3-1-1-8</t>
  </si>
  <si>
    <t>3-1-1-9</t>
  </si>
  <si>
    <t>3-1-1-10</t>
  </si>
  <si>
    <t>3-1-1-11</t>
  </si>
  <si>
    <t>3-1-1-12</t>
  </si>
  <si>
    <t>3-1-1-13</t>
  </si>
  <si>
    <t>3-1-1-14</t>
  </si>
  <si>
    <t>3-1-1-15</t>
  </si>
  <si>
    <t>3-1-1-16</t>
  </si>
  <si>
    <t>3-1-1-17</t>
  </si>
  <si>
    <t>3-1-1-18</t>
  </si>
  <si>
    <t>3-1-1-19</t>
  </si>
  <si>
    <t>3-1-1-20</t>
  </si>
  <si>
    <t>3-1-1-21</t>
  </si>
  <si>
    <t>3-1-1-22</t>
  </si>
  <si>
    <t>3-1-1-23</t>
  </si>
  <si>
    <t>3-1-1-24</t>
  </si>
  <si>
    <t>3-1-1-25</t>
  </si>
  <si>
    <t>3-1-1-26</t>
  </si>
  <si>
    <t>3-1-1-27</t>
  </si>
  <si>
    <t>3-1-1-28</t>
  </si>
  <si>
    <t>3-1-1-29</t>
  </si>
  <si>
    <t>3-1-1-30</t>
  </si>
  <si>
    <t>3-1-1-31</t>
  </si>
  <si>
    <t>3-1-1-32</t>
  </si>
  <si>
    <t>3-1-1-33</t>
  </si>
  <si>
    <t>3-1-1-34</t>
  </si>
  <si>
    <t>3-1-1-35</t>
  </si>
  <si>
    <t>3-1-2-1</t>
    <phoneticPr fontId="2"/>
  </si>
  <si>
    <t>3-1-2-2</t>
  </si>
  <si>
    <t>3-1-2-3</t>
  </si>
  <si>
    <t>3-1-2-4</t>
  </si>
  <si>
    <t>3-1-2-5</t>
  </si>
  <si>
    <t>3-1-2-6</t>
  </si>
  <si>
    <t>3-1-2-7</t>
  </si>
  <si>
    <t>3-1-2-8</t>
  </si>
  <si>
    <t>3-1-2-9</t>
  </si>
  <si>
    <t>3-1-2-10</t>
  </si>
  <si>
    <t>3-1-2-11</t>
  </si>
  <si>
    <t>3-1-2-12</t>
  </si>
  <si>
    <t>3-1-2-13</t>
  </si>
  <si>
    <t>3-1-2-14</t>
  </si>
  <si>
    <t>3-1-2-15</t>
  </si>
  <si>
    <t>3-1-2-16</t>
  </si>
  <si>
    <t>3-1-2-17</t>
  </si>
  <si>
    <t>3-1-2-18</t>
  </si>
  <si>
    <t>3-1-2-19</t>
  </si>
  <si>
    <t>3-1-2-20</t>
  </si>
  <si>
    <t>3-1-2-21</t>
  </si>
  <si>
    <t>3-1-2-22</t>
  </si>
  <si>
    <t>3-1-2-23</t>
  </si>
  <si>
    <t>3-1-2-24</t>
  </si>
  <si>
    <t>3-1-2-25</t>
  </si>
  <si>
    <t>3-1-2-26</t>
  </si>
  <si>
    <t>3-1-2-27</t>
  </si>
  <si>
    <t>3-1-2-28</t>
  </si>
  <si>
    <t>3-1-2-29</t>
  </si>
  <si>
    <t>3-1-2-30</t>
  </si>
  <si>
    <t>3-1-2-31</t>
  </si>
  <si>
    <t>3-1-2-32</t>
  </si>
  <si>
    <t>3-1-2-33</t>
  </si>
  <si>
    <t>3-1-2-34</t>
  </si>
  <si>
    <t>3-1-2-35</t>
  </si>
  <si>
    <t>3-1-2-36</t>
  </si>
  <si>
    <t>3-1-2-37</t>
  </si>
  <si>
    <t>3-1-3-1</t>
    <phoneticPr fontId="2"/>
  </si>
  <si>
    <t>3-1-4-1</t>
    <phoneticPr fontId="2"/>
  </si>
  <si>
    <t>3-1-4-2</t>
  </si>
  <si>
    <t>3-1-4-3</t>
  </si>
  <si>
    <t>3-1-4-4</t>
  </si>
  <si>
    <t>3-1-4-5</t>
  </si>
  <si>
    <t>3-1-4-6</t>
  </si>
  <si>
    <t>3-1-4-7</t>
  </si>
  <si>
    <t>3-1-4-8</t>
  </si>
  <si>
    <t>3-1-4-9</t>
  </si>
  <si>
    <t>3-1-4-10</t>
  </si>
  <si>
    <t>3-1-4-11</t>
  </si>
  <si>
    <t>3-1-4-12</t>
  </si>
  <si>
    <t>3-1-4-13</t>
  </si>
  <si>
    <t>3-1-4-14</t>
  </si>
  <si>
    <t>3-1-4-15</t>
  </si>
  <si>
    <t>3-1-4-16</t>
  </si>
  <si>
    <t>3-1-4-17</t>
  </si>
  <si>
    <t>3-1-4-18</t>
  </si>
  <si>
    <t>3-1-4-19</t>
  </si>
  <si>
    <t>3-1-4-20</t>
  </si>
  <si>
    <t>3-1-4-21</t>
  </si>
  <si>
    <t>3-1-4-22</t>
  </si>
  <si>
    <t>3-1-4-23</t>
  </si>
  <si>
    <t>3-1-4-24</t>
  </si>
  <si>
    <t>3-1-4-25</t>
  </si>
  <si>
    <t>3-1-4-26</t>
  </si>
  <si>
    <t>3-1-4-27</t>
  </si>
  <si>
    <t>3-1-4-28</t>
  </si>
  <si>
    <t>3-1-4-29</t>
  </si>
  <si>
    <t>3-1-4-30</t>
  </si>
  <si>
    <t>3-1-4-31</t>
  </si>
  <si>
    <t>3-1-4-32</t>
  </si>
  <si>
    <t>3-1-4-33</t>
  </si>
  <si>
    <t>3-1-4-34</t>
  </si>
  <si>
    <t>3-1-4-35</t>
  </si>
  <si>
    <t>3-1-4-36</t>
  </si>
  <si>
    <t>3-1-4-37</t>
  </si>
  <si>
    <t>3-1-4-38</t>
  </si>
  <si>
    <t>3-1-5-1</t>
    <phoneticPr fontId="2"/>
  </si>
  <si>
    <t>3-1-6-1</t>
    <phoneticPr fontId="2"/>
  </si>
  <si>
    <t>3-1-7-1</t>
    <phoneticPr fontId="2"/>
  </si>
  <si>
    <t>3-1-7-2</t>
  </si>
  <si>
    <t>3-1-7-3</t>
  </si>
  <si>
    <t>3-1-7-4</t>
  </si>
  <si>
    <t>3-1-8-1</t>
    <phoneticPr fontId="2"/>
  </si>
  <si>
    <t>3-1-9-1</t>
    <phoneticPr fontId="2"/>
  </si>
  <si>
    <t>3-1-10-1</t>
    <phoneticPr fontId="2"/>
  </si>
  <si>
    <t>3-1-11-1</t>
    <phoneticPr fontId="2"/>
  </si>
  <si>
    <t>3-1-12-1</t>
    <phoneticPr fontId="2"/>
  </si>
  <si>
    <t>3-1-12-2</t>
  </si>
  <si>
    <t>3-2-1-1</t>
    <phoneticPr fontId="2"/>
  </si>
  <si>
    <t>3-2-1-2</t>
  </si>
  <si>
    <t>3-2-1-3</t>
  </si>
  <si>
    <t>3-2-1-4</t>
  </si>
  <si>
    <t>3-2-1-5</t>
  </si>
  <si>
    <t>3-2-1-6</t>
  </si>
  <si>
    <t>3-2-1-7</t>
  </si>
  <si>
    <t>3-2-1-8</t>
  </si>
  <si>
    <t>3-2-1-9</t>
  </si>
  <si>
    <t>3-2-1-10</t>
  </si>
  <si>
    <t>3-2-1-11</t>
  </si>
  <si>
    <t>3-2-1-12</t>
  </si>
  <si>
    <t>3-2-1-13</t>
  </si>
  <si>
    <t>3-2-1-14</t>
  </si>
  <si>
    <t>3-2-1-15</t>
  </si>
  <si>
    <t>3-2-1-16</t>
  </si>
  <si>
    <t>3-2-1-17</t>
  </si>
  <si>
    <t>3-2-1-18</t>
  </si>
  <si>
    <t>3-2-1-19</t>
  </si>
  <si>
    <t>3-2-1-20</t>
  </si>
  <si>
    <t>3-2-1-21</t>
  </si>
  <si>
    <t>3-2-1-22</t>
  </si>
  <si>
    <t>3-2-1-23</t>
  </si>
  <si>
    <t>3-2-1-24</t>
  </si>
  <si>
    <t>3-2-1-25</t>
  </si>
  <si>
    <t>3-2-1-26</t>
  </si>
  <si>
    <t>3-2-1-27</t>
  </si>
  <si>
    <t>3-2-2-1</t>
    <phoneticPr fontId="2"/>
  </si>
  <si>
    <t>3-2-2-2</t>
  </si>
  <si>
    <t>3-2-2-3</t>
  </si>
  <si>
    <t>3-2-2-4</t>
  </si>
  <si>
    <t>3-2-2-5</t>
  </si>
  <si>
    <t>3-2-2-6</t>
  </si>
  <si>
    <t>3-2-2-7</t>
  </si>
  <si>
    <t>3-2-3-1</t>
    <phoneticPr fontId="2"/>
  </si>
  <si>
    <t>3-2-3-2</t>
  </si>
  <si>
    <t>3-2-3-3</t>
  </si>
  <si>
    <t>3-2-4-1</t>
    <phoneticPr fontId="2"/>
  </si>
  <si>
    <t>3-2-4-2</t>
  </si>
  <si>
    <t>3-2-4-3</t>
  </si>
  <si>
    <t>3-2-5-1</t>
    <phoneticPr fontId="2"/>
  </si>
  <si>
    <t>3-2-5-2</t>
  </si>
  <si>
    <t>3-2-5-3</t>
  </si>
  <si>
    <t>3-2-6-1</t>
    <phoneticPr fontId="2"/>
  </si>
  <si>
    <t>3-2-6-2</t>
  </si>
  <si>
    <t>3-2-7-1</t>
    <phoneticPr fontId="2"/>
  </si>
  <si>
    <t>3-2-7-2</t>
  </si>
  <si>
    <t>3-2-7-3</t>
  </si>
  <si>
    <t>3-2-7-4</t>
  </si>
  <si>
    <t>3-2-7-5</t>
  </si>
  <si>
    <t>3-2-7-6</t>
  </si>
  <si>
    <t>3-2-7-7</t>
  </si>
  <si>
    <t>3-2-8-1</t>
    <phoneticPr fontId="2"/>
  </si>
  <si>
    <t>3-2-8-2</t>
  </si>
  <si>
    <t>3-3-1-1</t>
    <phoneticPr fontId="2"/>
  </si>
  <si>
    <t>3-3-1-2</t>
  </si>
  <si>
    <t>3-3-1-3</t>
  </si>
  <si>
    <t>3-3-2-1</t>
    <phoneticPr fontId="2"/>
  </si>
  <si>
    <t>3-4-1-1</t>
    <phoneticPr fontId="2"/>
  </si>
  <si>
    <t>3-4-1-2</t>
  </si>
  <si>
    <t>3-4-1-3</t>
  </si>
  <si>
    <t>4-1-1-1</t>
    <phoneticPr fontId="2"/>
  </si>
  <si>
    <t>4-1-1-2</t>
  </si>
  <si>
    <t>4-1-1-3</t>
  </si>
  <si>
    <t>4-1-1-4</t>
  </si>
  <si>
    <t>4-1-1-5</t>
  </si>
  <si>
    <t>4-1-1-6</t>
  </si>
  <si>
    <t>4-1-1-7</t>
  </si>
  <si>
    <t>4-1-1-8</t>
  </si>
  <si>
    <t>4-1-1-9</t>
  </si>
  <si>
    <t>4-1-1-10</t>
  </si>
  <si>
    <t>4-1-1-11</t>
  </si>
  <si>
    <t>4-1-1-12</t>
  </si>
  <si>
    <t>4-1-1-13</t>
  </si>
  <si>
    <t>4-1-1-14</t>
  </si>
  <si>
    <t>4-1-1-15</t>
  </si>
  <si>
    <t>4-1-1-16</t>
  </si>
  <si>
    <t>4-1-1-17</t>
  </si>
  <si>
    <t>4-1-1-18</t>
  </si>
  <si>
    <t>4-1-1-19</t>
  </si>
  <si>
    <t>4-1-1-20</t>
  </si>
  <si>
    <t>4-1-1-21</t>
  </si>
  <si>
    <t>4-1-1-22</t>
  </si>
  <si>
    <t>4-1-1-23</t>
  </si>
  <si>
    <t>4-1-1-24</t>
  </si>
  <si>
    <t>4-1-1-25</t>
  </si>
  <si>
    <t>4-1-1-26</t>
  </si>
  <si>
    <t>4-1-1-27</t>
  </si>
  <si>
    <t>4-1-1-28</t>
  </si>
  <si>
    <t>4-1-1-29</t>
  </si>
  <si>
    <t>4-1-1-30</t>
  </si>
  <si>
    <t>4-1-1-31</t>
  </si>
  <si>
    <t>4-1-2-1</t>
    <phoneticPr fontId="2"/>
  </si>
  <si>
    <t>4-1-2-2</t>
  </si>
  <si>
    <t>4-1-3-1</t>
    <phoneticPr fontId="2"/>
  </si>
  <si>
    <t>4-1-3-2</t>
  </si>
  <si>
    <t>4-1-3-3</t>
  </si>
  <si>
    <t>4-1-3-4</t>
  </si>
  <si>
    <t>4-1-3-5</t>
  </si>
  <si>
    <t>4-1-3-6</t>
  </si>
  <si>
    <t>4-1-3-7</t>
  </si>
  <si>
    <t>4-1-3-8</t>
  </si>
  <si>
    <t>4-1-3-9</t>
  </si>
  <si>
    <t>4-1-3-10</t>
  </si>
  <si>
    <t>4-1-3-11</t>
  </si>
  <si>
    <t>4-1-3-12</t>
  </si>
  <si>
    <t>4-1-4-1</t>
    <phoneticPr fontId="2"/>
  </si>
  <si>
    <t>4-1-4-2</t>
  </si>
  <si>
    <t>4-1-5-1</t>
    <phoneticPr fontId="2"/>
  </si>
  <si>
    <t>4-1-5-2</t>
  </si>
  <si>
    <t>4-1-5-3</t>
  </si>
  <si>
    <t>4-1-5-4</t>
  </si>
  <si>
    <t>4-1-5-5</t>
  </si>
  <si>
    <t>4-2-1-1</t>
    <phoneticPr fontId="2"/>
  </si>
  <si>
    <t>4-2-1-2</t>
  </si>
  <si>
    <t>4-2-1-3</t>
  </si>
  <si>
    <t>4-2-1-4</t>
  </si>
  <si>
    <t>4-2-1-5</t>
  </si>
  <si>
    <t>4-2-1-6</t>
  </si>
  <si>
    <t>4-2-1-7</t>
  </si>
  <si>
    <t>4-2-2-1</t>
    <phoneticPr fontId="2"/>
  </si>
  <si>
    <t>4-2-2-2</t>
  </si>
  <si>
    <t>4-2-2-3</t>
  </si>
  <si>
    <t>4-2-2-4</t>
  </si>
  <si>
    <t>4-2-2-5</t>
  </si>
  <si>
    <t>4-2-2-6</t>
  </si>
  <si>
    <t>4-2-3-1</t>
    <phoneticPr fontId="2"/>
  </si>
  <si>
    <t>4-2-3-2</t>
  </si>
  <si>
    <t>5-1-1-1</t>
    <phoneticPr fontId="2"/>
  </si>
  <si>
    <t>5-1-1-2</t>
  </si>
  <si>
    <t>5-1-1-3</t>
  </si>
  <si>
    <t>5-1-1-4</t>
  </si>
  <si>
    <t>6-1-1-1</t>
    <phoneticPr fontId="2"/>
  </si>
  <si>
    <t>6-1-2-1</t>
    <phoneticPr fontId="2"/>
  </si>
  <si>
    <t>6-1-3-1</t>
    <phoneticPr fontId="2"/>
  </si>
  <si>
    <t>6-1-4-1</t>
    <phoneticPr fontId="2"/>
  </si>
  <si>
    <t>7-1-1-1</t>
    <phoneticPr fontId="2"/>
  </si>
  <si>
    <t>7-1-1-3</t>
  </si>
  <si>
    <t>7-1-1-4</t>
  </si>
  <si>
    <t>7-1-2-1</t>
    <phoneticPr fontId="2"/>
  </si>
  <si>
    <t>7-1-2-2</t>
  </si>
  <si>
    <t>7-1-3-1</t>
    <phoneticPr fontId="2"/>
  </si>
  <si>
    <t>8-1-1-1</t>
    <phoneticPr fontId="2"/>
  </si>
  <si>
    <t>8-1-1-2</t>
  </si>
  <si>
    <t>8-1-1-3</t>
  </si>
  <si>
    <t>8-2-1-1</t>
    <phoneticPr fontId="2"/>
  </si>
  <si>
    <t>8-2-1-2</t>
  </si>
  <si>
    <t>8-2-1-3</t>
  </si>
  <si>
    <t>8-2-1-4</t>
  </si>
  <si>
    <t>8-2-2-1</t>
    <phoneticPr fontId="2"/>
  </si>
  <si>
    <t>8-2-2-2</t>
  </si>
  <si>
    <t>8-2-3-1</t>
    <phoneticPr fontId="2"/>
  </si>
  <si>
    <t>8-2-3-2</t>
  </si>
  <si>
    <t>8-2-3-3</t>
  </si>
  <si>
    <t>8-2-4-1</t>
    <phoneticPr fontId="2"/>
  </si>
  <si>
    <t>8-2-5-1</t>
    <phoneticPr fontId="2"/>
  </si>
  <si>
    <t>8-2-5-2</t>
  </si>
  <si>
    <t>8-2-6-1</t>
    <phoneticPr fontId="2"/>
  </si>
  <si>
    <t>8-2-6-2</t>
  </si>
  <si>
    <t>8-2-6-3</t>
  </si>
  <si>
    <t>8-3-1-1</t>
    <phoneticPr fontId="2"/>
  </si>
  <si>
    <t>8-4-1-1</t>
    <phoneticPr fontId="2"/>
  </si>
  <si>
    <t>8-4-1-2</t>
  </si>
  <si>
    <t>8-4-1-3</t>
  </si>
  <si>
    <t>8-4-1-4</t>
  </si>
  <si>
    <t>8-4-1-5</t>
  </si>
  <si>
    <t>8-4-1-6</t>
  </si>
  <si>
    <t>8-4-1-7</t>
  </si>
  <si>
    <t>8-4-1-8</t>
  </si>
  <si>
    <t>8-4-1-9</t>
  </si>
  <si>
    <t>8-4-1-10</t>
  </si>
  <si>
    <t>8-4-1-11</t>
  </si>
  <si>
    <t>8-4-2-1</t>
    <phoneticPr fontId="2"/>
  </si>
  <si>
    <t>8-4-3-1</t>
    <phoneticPr fontId="2"/>
  </si>
  <si>
    <t>8-4-3-2</t>
  </si>
  <si>
    <t>8-4-3-3</t>
  </si>
  <si>
    <t>8-4-4-1</t>
    <phoneticPr fontId="2"/>
  </si>
  <si>
    <t>8-4-5-1</t>
    <phoneticPr fontId="2"/>
  </si>
  <si>
    <t>8-4-5-2</t>
  </si>
  <si>
    <t>8-4-5-3</t>
  </si>
  <si>
    <t>8-4-5-4</t>
  </si>
  <si>
    <t>8-4-5-5</t>
  </si>
  <si>
    <t>8-4-5-6</t>
  </si>
  <si>
    <t>8-4-5-7</t>
  </si>
  <si>
    <t>8-4-5-8</t>
  </si>
  <si>
    <t>8-4-5-9</t>
  </si>
  <si>
    <t>8-4-5-10</t>
  </si>
  <si>
    <t>8-4-6-1</t>
    <phoneticPr fontId="2"/>
  </si>
  <si>
    <t>8-4-7-1</t>
    <phoneticPr fontId="2"/>
  </si>
  <si>
    <t>8-4-8-1</t>
    <phoneticPr fontId="2"/>
  </si>
  <si>
    <t>8-5-1-1</t>
    <phoneticPr fontId="2"/>
  </si>
  <si>
    <t>8-5-2-1</t>
    <phoneticPr fontId="2"/>
  </si>
  <si>
    <t>9-1-1-1</t>
    <phoneticPr fontId="2"/>
  </si>
  <si>
    <t>9-1-2-1</t>
    <phoneticPr fontId="2"/>
  </si>
  <si>
    <t>9-1-2-2</t>
  </si>
  <si>
    <t>9-1-3-1</t>
    <phoneticPr fontId="2"/>
  </si>
  <si>
    <t>9-1-3-2</t>
  </si>
  <si>
    <t>9-1-3-3</t>
  </si>
  <si>
    <t>10-1-1-1</t>
    <phoneticPr fontId="2"/>
  </si>
  <si>
    <t>10-1-2-1</t>
    <phoneticPr fontId="2"/>
  </si>
  <si>
    <t>10-1-2-2</t>
  </si>
  <si>
    <t>10-1-2-3</t>
  </si>
  <si>
    <t>10-1-2-4</t>
  </si>
  <si>
    <t>10-1-2-5</t>
  </si>
  <si>
    <t>10-1-2-6</t>
  </si>
  <si>
    <t>10-1-3-1</t>
    <phoneticPr fontId="2"/>
  </si>
  <si>
    <t>10-1-3-2</t>
  </si>
  <si>
    <t>10-1-3-3</t>
  </si>
  <si>
    <t>10-1-3-4</t>
  </si>
  <si>
    <t>10-1-3-5</t>
  </si>
  <si>
    <t>10-1-3-6</t>
  </si>
  <si>
    <t>10-1-3-7</t>
  </si>
  <si>
    <t>10-1-3-8</t>
  </si>
  <si>
    <t>10-1-3-9</t>
  </si>
  <si>
    <t>10-1-3-10</t>
  </si>
  <si>
    <t>10-1-3-11</t>
  </si>
  <si>
    <t>10-1-3-12</t>
  </si>
  <si>
    <t>10-1-3-13</t>
  </si>
  <si>
    <t>10-1-3-14</t>
  </si>
  <si>
    <t>10-1-3-15</t>
  </si>
  <si>
    <t>10-1-3-16</t>
  </si>
  <si>
    <t>10-1-3-17</t>
  </si>
  <si>
    <t>10-1-3-18</t>
  </si>
  <si>
    <t>10-1-3-19</t>
  </si>
  <si>
    <t>10-1-3-20</t>
  </si>
  <si>
    <t>10-1-3-21</t>
  </si>
  <si>
    <t>10-1-3-22</t>
  </si>
  <si>
    <t>10-1-3-23</t>
  </si>
  <si>
    <t>10-1-3-24</t>
  </si>
  <si>
    <t>10-1-3-25</t>
  </si>
  <si>
    <t>10-1-3-26</t>
  </si>
  <si>
    <t>10-2-1-1</t>
    <phoneticPr fontId="2"/>
  </si>
  <si>
    <t>10-2-1-2</t>
  </si>
  <si>
    <t>10-2-1-3</t>
  </si>
  <si>
    <t>10-2-2-1</t>
    <phoneticPr fontId="2"/>
  </si>
  <si>
    <t>10-2-2-2</t>
  </si>
  <si>
    <t>10-2-2-3</t>
  </si>
  <si>
    <t>10-2-3-1</t>
    <phoneticPr fontId="2"/>
  </si>
  <si>
    <t>10-2-3-2</t>
  </si>
  <si>
    <t>10-2-3-3</t>
  </si>
  <si>
    <t>10-2-3-4</t>
  </si>
  <si>
    <t>10-2-3-5</t>
  </si>
  <si>
    <t>10-2-4-1</t>
    <phoneticPr fontId="2"/>
  </si>
  <si>
    <t>10-2-4-2</t>
  </si>
  <si>
    <t>10-3-1-1</t>
    <phoneticPr fontId="2"/>
  </si>
  <si>
    <t>10-3-1-2</t>
  </si>
  <si>
    <t>10-3-1-3</t>
  </si>
  <si>
    <t>10-3-2-1</t>
    <phoneticPr fontId="2"/>
  </si>
  <si>
    <t>10-3-2-2</t>
  </si>
  <si>
    <t>10-3-2-3</t>
  </si>
  <si>
    <t>10-3-3-1</t>
    <phoneticPr fontId="2"/>
  </si>
  <si>
    <t>10-3-3-2</t>
  </si>
  <si>
    <t>10-3-3-3</t>
  </si>
  <si>
    <t>10-3-3-4</t>
  </si>
  <si>
    <t>10-3-3-5</t>
  </si>
  <si>
    <t>10-3-4-1</t>
    <phoneticPr fontId="2"/>
  </si>
  <si>
    <t>10-3-4-2</t>
  </si>
  <si>
    <t>10-4-1-1</t>
    <phoneticPr fontId="2"/>
  </si>
  <si>
    <t>10-4-1-2</t>
  </si>
  <si>
    <t>10-4-1-3</t>
  </si>
  <si>
    <t>10-4-1-4</t>
  </si>
  <si>
    <t>10-4-1-5</t>
  </si>
  <si>
    <t>10-4-1-6</t>
  </si>
  <si>
    <t>10-4-1-7</t>
  </si>
  <si>
    <t>10-4-1-8</t>
  </si>
  <si>
    <t>10-4-1-9</t>
  </si>
  <si>
    <t>10-4-2-1</t>
    <phoneticPr fontId="2"/>
  </si>
  <si>
    <t>10-4-2-2</t>
  </si>
  <si>
    <t>10-4-2-3</t>
  </si>
  <si>
    <t>10-4-2-4</t>
  </si>
  <si>
    <t>10-4-2-5</t>
  </si>
  <si>
    <t>10-4-2-6</t>
  </si>
  <si>
    <t>10-4-2-7</t>
  </si>
  <si>
    <t>10-4-2-8</t>
  </si>
  <si>
    <t>10-4-2-9</t>
  </si>
  <si>
    <t>10-4-2-10</t>
  </si>
  <si>
    <t>10-4-2-11</t>
  </si>
  <si>
    <t>10-4-3-1</t>
    <phoneticPr fontId="2"/>
  </si>
  <si>
    <t>10-4-3-2</t>
  </si>
  <si>
    <t>10-4-3-3</t>
  </si>
  <si>
    <t>10-4-3-4</t>
  </si>
  <si>
    <t>10-4-4-1</t>
    <phoneticPr fontId="2"/>
  </si>
  <si>
    <t>10-4-4-2</t>
  </si>
  <si>
    <t>10-4-4-3</t>
  </si>
  <si>
    <t>10-4-4-4</t>
  </si>
  <si>
    <t>10-4-4-5</t>
  </si>
  <si>
    <t>10-4-4-6</t>
  </si>
  <si>
    <t>10-4-5-1</t>
    <phoneticPr fontId="2"/>
  </si>
  <si>
    <t>10-5-1-1</t>
    <phoneticPr fontId="2"/>
  </si>
  <si>
    <t>10-5-1-2</t>
  </si>
  <si>
    <t>10-5-1-3</t>
  </si>
  <si>
    <t>10-5-1-4</t>
  </si>
  <si>
    <t>10-5-1-5</t>
  </si>
  <si>
    <t>10-5-1-6</t>
  </si>
  <si>
    <t>10-5-1-7</t>
  </si>
  <si>
    <t>10-5-1-8</t>
  </si>
  <si>
    <t>10-5-1-9</t>
  </si>
  <si>
    <t>10-5-2-1</t>
    <phoneticPr fontId="2"/>
  </si>
  <si>
    <t>10-5-2-2</t>
  </si>
  <si>
    <t>10-5-2-3</t>
  </si>
  <si>
    <t>10-5-2-4</t>
  </si>
  <si>
    <t>11-1-2-1</t>
    <phoneticPr fontId="2"/>
  </si>
  <si>
    <t>11-1-2-2</t>
  </si>
  <si>
    <t>13-1-0</t>
  </si>
  <si>
    <t>12-1-0</t>
  </si>
  <si>
    <t>12-2-0</t>
  </si>
  <si>
    <t>1-1-1-1</t>
    <phoneticPr fontId="2"/>
  </si>
  <si>
    <t>1-1-2-1</t>
    <phoneticPr fontId="2"/>
  </si>
  <si>
    <t>1-1-2-2</t>
  </si>
  <si>
    <t>1-2-1-1</t>
    <phoneticPr fontId="2"/>
  </si>
  <si>
    <t>1-3-1-1</t>
    <phoneticPr fontId="2"/>
  </si>
  <si>
    <t>1-3-1-2</t>
  </si>
  <si>
    <t>1-5-1-1</t>
    <phoneticPr fontId="2"/>
  </si>
  <si>
    <t>1-5-1-2</t>
  </si>
  <si>
    <t>12-1-5-1</t>
    <phoneticPr fontId="2"/>
  </si>
  <si>
    <t>12-1-5-2</t>
  </si>
  <si>
    <t>12-1-5-3</t>
  </si>
  <si>
    <t>12-1-5-4</t>
  </si>
  <si>
    <t>12-1-5-5</t>
  </si>
  <si>
    <t>14-2-2-1</t>
    <phoneticPr fontId="2"/>
  </si>
  <si>
    <t>14-2-2-2</t>
  </si>
  <si>
    <t>14-2-2-3</t>
  </si>
  <si>
    <t>14-2-3</t>
    <phoneticPr fontId="2"/>
  </si>
  <si>
    <t>14-2-3-1</t>
    <phoneticPr fontId="2"/>
  </si>
  <si>
    <t>14-2-6</t>
    <phoneticPr fontId="2"/>
  </si>
  <si>
    <t>14-3-1-1</t>
    <phoneticPr fontId="2"/>
  </si>
  <si>
    <t>14-3-1-2</t>
  </si>
  <si>
    <t>14-3-1-3</t>
  </si>
  <si>
    <t>14-3-1-4</t>
  </si>
  <si>
    <t>14-3-1-5</t>
  </si>
  <si>
    <t>14-3-2</t>
    <phoneticPr fontId="2"/>
  </si>
  <si>
    <t>14-3-2-1</t>
    <phoneticPr fontId="2"/>
  </si>
  <si>
    <t>14-3-2-2</t>
  </si>
  <si>
    <t>14-3-2-3</t>
  </si>
  <si>
    <t>14-3-2-4</t>
  </si>
  <si>
    <t>14-3-2-5</t>
  </si>
  <si>
    <t>14-3-3</t>
    <phoneticPr fontId="2"/>
  </si>
  <si>
    <t>14-3-3-1</t>
    <phoneticPr fontId="2"/>
  </si>
  <si>
    <t>14-3-3-2</t>
  </si>
  <si>
    <t>15-1-1-1</t>
    <phoneticPr fontId="2"/>
  </si>
  <si>
    <t>15-1-1-2</t>
  </si>
  <si>
    <t>15-1-2</t>
    <phoneticPr fontId="2"/>
  </si>
  <si>
    <t>15-1-3</t>
    <phoneticPr fontId="2"/>
  </si>
  <si>
    <t>20-1-0</t>
    <phoneticPr fontId="2"/>
  </si>
  <si>
    <t>20-1-1</t>
  </si>
  <si>
    <t>1-1-2</t>
    <phoneticPr fontId="2"/>
  </si>
  <si>
    <t>H26予算</t>
    <rPh sb="3" eb="5">
      <t>ヨサン</t>
    </rPh>
    <phoneticPr fontId="2"/>
  </si>
  <si>
    <t>職員退職手当基金費</t>
    <rPh sb="0" eb="2">
      <t>ショクイン</t>
    </rPh>
    <rPh sb="2" eb="4">
      <t>タイショク</t>
    </rPh>
    <rPh sb="4" eb="6">
      <t>テアテ</t>
    </rPh>
    <rPh sb="6" eb="8">
      <t>キキン</t>
    </rPh>
    <rPh sb="8" eb="9">
      <t>ヒ</t>
    </rPh>
    <phoneticPr fontId="2"/>
  </si>
  <si>
    <t>人口統計調査費</t>
    <rPh sb="0" eb="2">
      <t>ジンコウ</t>
    </rPh>
    <rPh sb="2" eb="4">
      <t>トウケイ</t>
    </rPh>
    <rPh sb="4" eb="7">
      <t>チョウサヒ</t>
    </rPh>
    <phoneticPr fontId="2"/>
  </si>
  <si>
    <t>13-2-0</t>
    <phoneticPr fontId="2"/>
  </si>
  <si>
    <t>14-3-1</t>
  </si>
  <si>
    <t>14-2-9</t>
    <phoneticPr fontId="2"/>
  </si>
  <si>
    <t>14-2-9-1</t>
    <phoneticPr fontId="2"/>
  </si>
  <si>
    <t>15-1-1</t>
    <phoneticPr fontId="2"/>
  </si>
  <si>
    <t>15-1-0</t>
  </si>
  <si>
    <t>16-1-1</t>
    <phoneticPr fontId="2"/>
  </si>
  <si>
    <t>16-1-2</t>
  </si>
  <si>
    <t>16-1-0</t>
  </si>
  <si>
    <t>16-0-0</t>
    <phoneticPr fontId="2"/>
  </si>
  <si>
    <t>17-0-0</t>
    <phoneticPr fontId="2"/>
  </si>
  <si>
    <t>17-1-0</t>
    <phoneticPr fontId="2"/>
  </si>
  <si>
    <t>17-1-1</t>
  </si>
  <si>
    <t>17-1-2</t>
  </si>
  <si>
    <t>17-1-3</t>
  </si>
  <si>
    <t>17-1-4</t>
  </si>
  <si>
    <t>17-1-5</t>
  </si>
  <si>
    <t>17-1-6</t>
  </si>
  <si>
    <t>17-1-7</t>
  </si>
  <si>
    <t>17-1-8</t>
  </si>
  <si>
    <t>17-1-9</t>
  </si>
  <si>
    <t>17-1-10</t>
  </si>
  <si>
    <t>17-1-11</t>
  </si>
  <si>
    <t>17-1-12</t>
  </si>
  <si>
    <t>市債</t>
    <rPh sb="0" eb="2">
      <t>シサイ</t>
    </rPh>
    <phoneticPr fontId="2"/>
  </si>
  <si>
    <t>広報活動</t>
    <rPh sb="0" eb="2">
      <t>コウホウ</t>
    </rPh>
    <rPh sb="2" eb="4">
      <t>カツドウ</t>
    </rPh>
    <phoneticPr fontId="2"/>
  </si>
  <si>
    <t>企画・調整経費</t>
    <rPh sb="0" eb="2">
      <t>キカク</t>
    </rPh>
    <rPh sb="3" eb="5">
      <t>チョウセイ</t>
    </rPh>
    <rPh sb="5" eb="7">
      <t>ケイヒ</t>
    </rPh>
    <phoneticPr fontId="2"/>
  </si>
  <si>
    <t>行政改革事務</t>
    <rPh sb="0" eb="2">
      <t>ギョウセイ</t>
    </rPh>
    <rPh sb="2" eb="4">
      <t>カイカク</t>
    </rPh>
    <rPh sb="4" eb="6">
      <t>ジム</t>
    </rPh>
    <phoneticPr fontId="2"/>
  </si>
  <si>
    <t>2-1-14</t>
    <phoneticPr fontId="2"/>
  </si>
  <si>
    <t>庁舎建設費</t>
    <rPh sb="0" eb="2">
      <t>チョウシャ</t>
    </rPh>
    <rPh sb="2" eb="5">
      <t>ケンセツヒ</t>
    </rPh>
    <phoneticPr fontId="2"/>
  </si>
  <si>
    <t>新庁舎建設経費</t>
    <rPh sb="0" eb="1">
      <t>シン</t>
    </rPh>
    <rPh sb="1" eb="3">
      <t>チョウシャ</t>
    </rPh>
    <rPh sb="3" eb="5">
      <t>ケンセツ</t>
    </rPh>
    <rPh sb="5" eb="7">
      <t>ケイヒ</t>
    </rPh>
    <phoneticPr fontId="2"/>
  </si>
  <si>
    <t>災害時避難行動要援護者支援事業</t>
    <rPh sb="0" eb="3">
      <t>サイガイジ</t>
    </rPh>
    <rPh sb="3" eb="7">
      <t>ヒナンコウドウ</t>
    </rPh>
    <rPh sb="7" eb="13">
      <t>ヨウエンゴシャシエン</t>
    </rPh>
    <rPh sb="13" eb="15">
      <t>ジギョウ</t>
    </rPh>
    <phoneticPr fontId="2"/>
  </si>
  <si>
    <t>障害者福祉計画</t>
    <rPh sb="0" eb="3">
      <t>ショウガイシャ</t>
    </rPh>
    <rPh sb="3" eb="5">
      <t>フクシ</t>
    </rPh>
    <rPh sb="5" eb="7">
      <t>ケイカク</t>
    </rPh>
    <phoneticPr fontId="2"/>
  </si>
  <si>
    <t>太陽のひろば補助</t>
    <rPh sb="0" eb="2">
      <t>タイヨウ</t>
    </rPh>
    <rPh sb="6" eb="8">
      <t>ホジョ</t>
    </rPh>
    <phoneticPr fontId="2"/>
  </si>
  <si>
    <t>身体障害者・知的障害者相談員</t>
    <rPh sb="0" eb="2">
      <t>シンタイ</t>
    </rPh>
    <rPh sb="2" eb="5">
      <t>ショウガイシャ</t>
    </rPh>
    <rPh sb="6" eb="8">
      <t>チテキ</t>
    </rPh>
    <rPh sb="8" eb="11">
      <t>ショウガイシャ</t>
    </rPh>
    <rPh sb="11" eb="14">
      <t>ソウダンイン</t>
    </rPh>
    <phoneticPr fontId="2"/>
  </si>
  <si>
    <t>知的障害者と統合</t>
    <rPh sb="0" eb="5">
      <t>チテキショウガイシャ</t>
    </rPh>
    <rPh sb="6" eb="8">
      <t>トウゴウ</t>
    </rPh>
    <phoneticPr fontId="2"/>
  </si>
  <si>
    <t>老人クラブ助成</t>
    <rPh sb="0" eb="2">
      <t>ロウジン</t>
    </rPh>
    <rPh sb="5" eb="7">
      <t>ジョセイ</t>
    </rPh>
    <phoneticPr fontId="2"/>
  </si>
  <si>
    <t>特別養護老人ホーム等補助</t>
    <rPh sb="0" eb="2">
      <t>トクベツ</t>
    </rPh>
    <rPh sb="2" eb="4">
      <t>ヨウゴ</t>
    </rPh>
    <rPh sb="4" eb="6">
      <t>ロウジン</t>
    </rPh>
    <rPh sb="9" eb="10">
      <t>トウ</t>
    </rPh>
    <rPh sb="10" eb="12">
      <t>ホジョ</t>
    </rPh>
    <phoneticPr fontId="2"/>
  </si>
  <si>
    <t>介護職員研修等</t>
    <rPh sb="0" eb="4">
      <t>カイゴショクイン</t>
    </rPh>
    <rPh sb="4" eb="7">
      <t>ケンシュウトウ</t>
    </rPh>
    <phoneticPr fontId="2"/>
  </si>
  <si>
    <t>高齢者福祉業務非常勤嘱託職員</t>
    <rPh sb="0" eb="3">
      <t>コウレイシャ</t>
    </rPh>
    <rPh sb="3" eb="7">
      <t>フクシギョウム</t>
    </rPh>
    <rPh sb="7" eb="10">
      <t>ヒジョウキン</t>
    </rPh>
    <rPh sb="10" eb="14">
      <t>ショクタクショクイン</t>
    </rPh>
    <phoneticPr fontId="2"/>
  </si>
  <si>
    <t>地域密着型サービス拠点等施設整備</t>
    <rPh sb="0" eb="2">
      <t>チイキ</t>
    </rPh>
    <rPh sb="2" eb="4">
      <t>ミッチャク</t>
    </rPh>
    <rPh sb="4" eb="5">
      <t>ガタ</t>
    </rPh>
    <rPh sb="9" eb="12">
      <t>キョテントウ</t>
    </rPh>
    <rPh sb="12" eb="16">
      <t>シセツセイビ</t>
    </rPh>
    <phoneticPr fontId="2"/>
  </si>
  <si>
    <t>青少年問題協議会</t>
    <rPh sb="0" eb="3">
      <t>セイショウネン</t>
    </rPh>
    <rPh sb="3" eb="5">
      <t>モンダイ</t>
    </rPh>
    <rPh sb="5" eb="8">
      <t>キョウギカイ</t>
    </rPh>
    <phoneticPr fontId="2"/>
  </si>
  <si>
    <t>特別会計繰出金</t>
    <rPh sb="0" eb="4">
      <t>トクベツカイケイ</t>
    </rPh>
    <rPh sb="4" eb="6">
      <t>クリダ</t>
    </rPh>
    <rPh sb="6" eb="7">
      <t>キン</t>
    </rPh>
    <phoneticPr fontId="2"/>
  </si>
  <si>
    <t>後期高齢者医療に関する経費</t>
    <rPh sb="0" eb="5">
      <t>コウキコウレイシャ</t>
    </rPh>
    <rPh sb="5" eb="7">
      <t>イリョウ</t>
    </rPh>
    <rPh sb="8" eb="9">
      <t>カン</t>
    </rPh>
    <rPh sb="11" eb="13">
      <t>ケイヒ</t>
    </rPh>
    <phoneticPr fontId="2"/>
  </si>
  <si>
    <t>保育所入所事務等</t>
    <rPh sb="0" eb="2">
      <t>ホイク</t>
    </rPh>
    <rPh sb="2" eb="3">
      <t>ジョ</t>
    </rPh>
    <rPh sb="3" eb="5">
      <t>ニュウショ</t>
    </rPh>
    <rPh sb="5" eb="7">
      <t>ジム</t>
    </rPh>
    <rPh sb="7" eb="8">
      <t>トウ</t>
    </rPh>
    <phoneticPr fontId="2"/>
  </si>
  <si>
    <t>育児支援ヘルパー派遣事業</t>
    <rPh sb="0" eb="2">
      <t>イクジ</t>
    </rPh>
    <rPh sb="2" eb="4">
      <t>シエン</t>
    </rPh>
    <rPh sb="8" eb="12">
      <t>ハケンジギョウ</t>
    </rPh>
    <phoneticPr fontId="2"/>
  </si>
  <si>
    <t>子ども家庭支援センター運営</t>
    <rPh sb="0" eb="1">
      <t>コ</t>
    </rPh>
    <rPh sb="3" eb="5">
      <t>カテイ</t>
    </rPh>
    <rPh sb="5" eb="7">
      <t>シエン</t>
    </rPh>
    <rPh sb="11" eb="13">
      <t>ウンエイ</t>
    </rPh>
    <phoneticPr fontId="2"/>
  </si>
  <si>
    <t>子供ショートステイ事業</t>
    <rPh sb="0" eb="2">
      <t>コドモ</t>
    </rPh>
    <rPh sb="9" eb="11">
      <t>ジギョウ</t>
    </rPh>
    <phoneticPr fontId="2"/>
  </si>
  <si>
    <t>認証保育所運営</t>
    <rPh sb="0" eb="2">
      <t>ニンショウ</t>
    </rPh>
    <rPh sb="2" eb="4">
      <t>ホイク</t>
    </rPh>
    <rPh sb="4" eb="5">
      <t>ジョ</t>
    </rPh>
    <rPh sb="5" eb="7">
      <t>ウンエイ</t>
    </rPh>
    <phoneticPr fontId="2"/>
  </si>
  <si>
    <t>ひとり親家庭ホームヘルプサービス事業</t>
    <rPh sb="3" eb="6">
      <t>オヤカテイ</t>
    </rPh>
    <rPh sb="16" eb="18">
      <t>ジギョウ</t>
    </rPh>
    <phoneticPr fontId="2"/>
  </si>
  <si>
    <t>ひとり親家庭等医療費助成</t>
    <rPh sb="3" eb="4">
      <t>オヤ</t>
    </rPh>
    <rPh sb="4" eb="7">
      <t>カテイトウ</t>
    </rPh>
    <rPh sb="7" eb="10">
      <t>イリョウヒ</t>
    </rPh>
    <rPh sb="10" eb="12">
      <t>ジョセイ</t>
    </rPh>
    <phoneticPr fontId="2"/>
  </si>
  <si>
    <t>母子家庭等自立支援給付金</t>
    <rPh sb="0" eb="5">
      <t>ボシカテイトウ</t>
    </rPh>
    <rPh sb="5" eb="7">
      <t>ジリツ</t>
    </rPh>
    <rPh sb="7" eb="9">
      <t>シエン</t>
    </rPh>
    <rPh sb="9" eb="12">
      <t>キュウフキン</t>
    </rPh>
    <phoneticPr fontId="2"/>
  </si>
  <si>
    <t>母子自立支援・婦人相談員</t>
    <rPh sb="0" eb="2">
      <t>ボシ</t>
    </rPh>
    <rPh sb="2" eb="6">
      <t>ジリツシエン</t>
    </rPh>
    <rPh sb="7" eb="9">
      <t>フジン</t>
    </rPh>
    <rPh sb="9" eb="12">
      <t>ソウダンイン</t>
    </rPh>
    <phoneticPr fontId="2"/>
  </si>
  <si>
    <t>母子自立支援プログラム策定委員</t>
    <rPh sb="0" eb="2">
      <t>ボシ</t>
    </rPh>
    <rPh sb="2" eb="4">
      <t>ジリツ</t>
    </rPh>
    <rPh sb="4" eb="6">
      <t>シエン</t>
    </rPh>
    <rPh sb="11" eb="13">
      <t>サクテイ</t>
    </rPh>
    <rPh sb="13" eb="15">
      <t>イイン</t>
    </rPh>
    <phoneticPr fontId="2"/>
  </si>
  <si>
    <t>妊婦健康診査</t>
    <rPh sb="0" eb="2">
      <t>ニンプ</t>
    </rPh>
    <rPh sb="2" eb="6">
      <t>ケンコウシンサ</t>
    </rPh>
    <phoneticPr fontId="2"/>
  </si>
  <si>
    <t>成人歯科健康診査等</t>
    <rPh sb="0" eb="2">
      <t>セイジン</t>
    </rPh>
    <rPh sb="2" eb="4">
      <t>シカ</t>
    </rPh>
    <rPh sb="4" eb="9">
      <t>ケンコウシンサトウ</t>
    </rPh>
    <phoneticPr fontId="2"/>
  </si>
  <si>
    <t>休日歯科診療</t>
    <rPh sb="0" eb="2">
      <t>キュウジツ</t>
    </rPh>
    <rPh sb="2" eb="4">
      <t>シカ</t>
    </rPh>
    <rPh sb="4" eb="6">
      <t>シンリョウ</t>
    </rPh>
    <phoneticPr fontId="2"/>
  </si>
  <si>
    <t>その他健康保健事業の管理運営経費</t>
    <rPh sb="2" eb="3">
      <t>タ</t>
    </rPh>
    <rPh sb="3" eb="5">
      <t>ケンコウ</t>
    </rPh>
    <rPh sb="5" eb="9">
      <t>ホケンジギョウ</t>
    </rPh>
    <rPh sb="10" eb="12">
      <t>カンリ</t>
    </rPh>
    <rPh sb="12" eb="14">
      <t>ウンエイ</t>
    </rPh>
    <rPh sb="14" eb="16">
      <t>ケイヒ</t>
    </rPh>
    <phoneticPr fontId="2"/>
  </si>
  <si>
    <t>その他予防接種</t>
    <rPh sb="2" eb="3">
      <t>タ</t>
    </rPh>
    <rPh sb="3" eb="7">
      <t>ヨボウセッシュ</t>
    </rPh>
    <phoneticPr fontId="2"/>
  </si>
  <si>
    <t>昆虫駆除・雑草除去</t>
    <rPh sb="5" eb="9">
      <t>ザッソウジョキョ</t>
    </rPh>
    <phoneticPr fontId="2"/>
  </si>
  <si>
    <t>環境調査・測定</t>
    <rPh sb="0" eb="2">
      <t>カンキョウ</t>
    </rPh>
    <rPh sb="2" eb="4">
      <t>チョウサ</t>
    </rPh>
    <rPh sb="5" eb="7">
      <t>ソクテイ</t>
    </rPh>
    <phoneticPr fontId="2"/>
  </si>
  <si>
    <t>北一会館運営</t>
    <rPh sb="0" eb="2">
      <t>キタイチ</t>
    </rPh>
    <rPh sb="2" eb="4">
      <t>カイカン</t>
    </rPh>
    <rPh sb="4" eb="6">
      <t>ウンエイ</t>
    </rPh>
    <phoneticPr fontId="2"/>
  </si>
  <si>
    <t>二枚橋衛生組合解散に伴う承継事務</t>
    <rPh sb="0" eb="2">
      <t>ニマイ</t>
    </rPh>
    <rPh sb="2" eb="3">
      <t>バシ</t>
    </rPh>
    <rPh sb="3" eb="7">
      <t>エイセイクミアイ</t>
    </rPh>
    <rPh sb="7" eb="9">
      <t>カイサン</t>
    </rPh>
    <rPh sb="10" eb="11">
      <t>トモナ</t>
    </rPh>
    <rPh sb="12" eb="14">
      <t>ショウケイ</t>
    </rPh>
    <rPh sb="14" eb="16">
      <t>ジム</t>
    </rPh>
    <phoneticPr fontId="2"/>
  </si>
  <si>
    <t>可燃ごみ共同処理事業</t>
    <rPh sb="0" eb="2">
      <t>カネン</t>
    </rPh>
    <rPh sb="4" eb="10">
      <t>キョウドウショリジギョウ</t>
    </rPh>
    <phoneticPr fontId="2"/>
  </si>
  <si>
    <t>勤労者福祉経費</t>
    <rPh sb="0" eb="2">
      <t>キンロウ</t>
    </rPh>
    <rPh sb="2" eb="3">
      <t>シャ</t>
    </rPh>
    <rPh sb="3" eb="5">
      <t>フクシ</t>
    </rPh>
    <rPh sb="5" eb="7">
      <t>ケイヒ</t>
    </rPh>
    <phoneticPr fontId="2"/>
  </si>
  <si>
    <t>土木一般管理</t>
    <rPh sb="0" eb="2">
      <t>ドボク</t>
    </rPh>
    <rPh sb="2" eb="4">
      <t>イッパン</t>
    </rPh>
    <rPh sb="4" eb="6">
      <t>カンリ</t>
    </rPh>
    <phoneticPr fontId="2"/>
  </si>
  <si>
    <t>8-3-1-2</t>
  </si>
  <si>
    <t>都市計画事務経費</t>
    <rPh sb="0" eb="4">
      <t>トシケイカク</t>
    </rPh>
    <rPh sb="4" eb="6">
      <t>ジム</t>
    </rPh>
    <rPh sb="6" eb="8">
      <t>ケイヒ</t>
    </rPh>
    <phoneticPr fontId="2"/>
  </si>
  <si>
    <t>緑地の整備に要する経費</t>
    <rPh sb="0" eb="2">
      <t>リョクチ</t>
    </rPh>
    <rPh sb="3" eb="5">
      <t>セイビ</t>
    </rPh>
    <rPh sb="6" eb="7">
      <t>ヨウ</t>
    </rPh>
    <rPh sb="9" eb="11">
      <t>ケイヒ</t>
    </rPh>
    <phoneticPr fontId="2"/>
  </si>
  <si>
    <t>青少年育成事業</t>
    <rPh sb="0" eb="3">
      <t>セイショウネン</t>
    </rPh>
    <rPh sb="3" eb="5">
      <t>イクセイ</t>
    </rPh>
    <rPh sb="5" eb="7">
      <t>ジギョウ</t>
    </rPh>
    <phoneticPr fontId="2"/>
  </si>
  <si>
    <t>その他公民館事業</t>
    <rPh sb="2" eb="3">
      <t>タ</t>
    </rPh>
    <rPh sb="3" eb="8">
      <t>コウミンカンジギョウ</t>
    </rPh>
    <phoneticPr fontId="2"/>
  </si>
  <si>
    <t>貫井北センター事業</t>
    <rPh sb="0" eb="2">
      <t>ヌクイ</t>
    </rPh>
    <rPh sb="2" eb="3">
      <t>キタ</t>
    </rPh>
    <rPh sb="7" eb="9">
      <t>ジギョウ</t>
    </rPh>
    <phoneticPr fontId="2"/>
  </si>
  <si>
    <t>チャレンジデー事業</t>
    <rPh sb="7" eb="9">
      <t>ジギョウ</t>
    </rPh>
    <phoneticPr fontId="2"/>
  </si>
  <si>
    <t>11-1-1-3</t>
  </si>
  <si>
    <t>障害福祉費負担金</t>
    <rPh sb="0" eb="5">
      <t>ショウガイフクシヒ</t>
    </rPh>
    <rPh sb="5" eb="8">
      <t>フタンキン</t>
    </rPh>
    <phoneticPr fontId="2"/>
  </si>
  <si>
    <t>商工使用料</t>
    <rPh sb="0" eb="2">
      <t>ショウコウ</t>
    </rPh>
    <rPh sb="2" eb="5">
      <t>シヨウリョウ</t>
    </rPh>
    <phoneticPr fontId="2"/>
  </si>
  <si>
    <t>13-1‐1‐12</t>
  </si>
  <si>
    <t>13-1‐1‐13</t>
  </si>
  <si>
    <t>農林水産業費</t>
    <rPh sb="0" eb="6">
      <t>ノウリンスイサンギョウヒ</t>
    </rPh>
    <phoneticPr fontId="2"/>
  </si>
  <si>
    <t>教育費都補助金</t>
    <rPh sb="0" eb="2">
      <t>キョウイク</t>
    </rPh>
    <rPh sb="2" eb="3">
      <t>ヒ</t>
    </rPh>
    <rPh sb="3" eb="4">
      <t>ト</t>
    </rPh>
    <rPh sb="4" eb="7">
      <t>ホジョキン</t>
    </rPh>
    <phoneticPr fontId="2"/>
  </si>
  <si>
    <t>20-1-3</t>
    <phoneticPr fontId="2"/>
  </si>
  <si>
    <t>20-1-3-1</t>
    <phoneticPr fontId="2"/>
  </si>
  <si>
    <t>20-1-3-2</t>
  </si>
  <si>
    <t>小学校債</t>
    <rPh sb="0" eb="4">
      <t>ショウガッコウサイ</t>
    </rPh>
    <phoneticPr fontId="2"/>
  </si>
  <si>
    <t>中学校債</t>
    <rPh sb="0" eb="4">
      <t>チュウガッコウサイ</t>
    </rPh>
    <phoneticPr fontId="2"/>
  </si>
  <si>
    <t>2-1-1-1</t>
    <phoneticPr fontId="2"/>
  </si>
  <si>
    <t>一般被保険者国民健康保険税</t>
    <rPh sb="0" eb="2">
      <t>イッパン</t>
    </rPh>
    <rPh sb="2" eb="6">
      <t>ヒホケンシャ</t>
    </rPh>
    <rPh sb="6" eb="13">
      <t>コクミンケンコウホケンゼイ</t>
    </rPh>
    <phoneticPr fontId="2"/>
  </si>
  <si>
    <t>高額医療費拠出金</t>
    <rPh sb="0" eb="5">
      <t>コウガクイリョウヒ</t>
    </rPh>
    <rPh sb="5" eb="8">
      <t>キョシュツキン</t>
    </rPh>
    <phoneticPr fontId="2"/>
  </si>
  <si>
    <t>下水道維持費</t>
    <rPh sb="0" eb="3">
      <t>ゲスイドウ</t>
    </rPh>
    <rPh sb="3" eb="6">
      <t>イジヒ</t>
    </rPh>
    <phoneticPr fontId="2"/>
  </si>
  <si>
    <t>1-5-1</t>
    <phoneticPr fontId="2"/>
  </si>
  <si>
    <t>計画策定委員会費</t>
    <rPh sb="0" eb="4">
      <t>ケイカクサクテイ</t>
    </rPh>
    <rPh sb="4" eb="8">
      <t>イインカイヒ</t>
    </rPh>
    <phoneticPr fontId="2"/>
  </si>
  <si>
    <t>1-5-1-1</t>
    <phoneticPr fontId="2"/>
  </si>
  <si>
    <t>介護保険・高齢者保健福祉総合事業計画策定委員会</t>
    <rPh sb="0" eb="4">
      <t>カイゴホケン</t>
    </rPh>
    <rPh sb="5" eb="8">
      <t>コウレイシャ</t>
    </rPh>
    <rPh sb="8" eb="12">
      <t>ホケンフクシ</t>
    </rPh>
    <rPh sb="12" eb="20">
      <t>ソウゴウジギョウケイカクサクテイ</t>
    </rPh>
    <rPh sb="20" eb="23">
      <t>イインカイ</t>
    </rPh>
    <phoneticPr fontId="2"/>
  </si>
  <si>
    <t>特定入所者介護サービス</t>
    <rPh sb="0" eb="5">
      <t>トクテイニュウショシャ</t>
    </rPh>
    <rPh sb="5" eb="7">
      <t>カイゴ</t>
    </rPh>
    <phoneticPr fontId="2"/>
  </si>
  <si>
    <t>特例特定入所者介護サービス</t>
    <rPh sb="0" eb="2">
      <t>トクレイ</t>
    </rPh>
    <rPh sb="2" eb="7">
      <t>トクテイニュウショシャ</t>
    </rPh>
    <rPh sb="7" eb="9">
      <t>カイゴ</t>
    </rPh>
    <phoneticPr fontId="2"/>
  </si>
  <si>
    <t>特定入所者介護予防サービス</t>
    <rPh sb="0" eb="5">
      <t>トクテイニュウショシャ</t>
    </rPh>
    <rPh sb="5" eb="7">
      <t>カイゴ</t>
    </rPh>
    <rPh sb="7" eb="9">
      <t>ヨボウ</t>
    </rPh>
    <phoneticPr fontId="2"/>
  </si>
  <si>
    <t>特例特定入所者介護予防サービス</t>
    <rPh sb="0" eb="2">
      <t>トクレイ</t>
    </rPh>
    <rPh sb="2" eb="7">
      <t>トクテイニュウショシャ</t>
    </rPh>
    <rPh sb="7" eb="9">
      <t>カイゴ</t>
    </rPh>
    <rPh sb="9" eb="11">
      <t>ヨボウ</t>
    </rPh>
    <phoneticPr fontId="2"/>
  </si>
  <si>
    <t>4‐2-2-4</t>
  </si>
  <si>
    <t>4‐2-2-5</t>
  </si>
  <si>
    <t>高齢者成年後見制度利用支援事業</t>
    <rPh sb="0" eb="3">
      <t>コウレイシャ</t>
    </rPh>
    <rPh sb="3" eb="9">
      <t>セイネンコウケンセイド</t>
    </rPh>
    <rPh sb="9" eb="11">
      <t>リヨウ</t>
    </rPh>
    <rPh sb="11" eb="13">
      <t>シエン</t>
    </rPh>
    <rPh sb="13" eb="15">
      <t>ジギョウ</t>
    </rPh>
    <phoneticPr fontId="2"/>
  </si>
  <si>
    <t>緊急短期入院事業</t>
    <rPh sb="0" eb="4">
      <t>キンキュウタンキ</t>
    </rPh>
    <rPh sb="4" eb="8">
      <t>ニュウインジギョウ</t>
    </rPh>
    <phoneticPr fontId="2"/>
  </si>
  <si>
    <t>10-1-4-1</t>
    <phoneticPr fontId="2"/>
  </si>
  <si>
    <t>政務活動費</t>
    <rPh sb="0" eb="5">
      <t>セイムカツドウヒ</t>
    </rPh>
    <phoneticPr fontId="2"/>
  </si>
  <si>
    <t>１０人</t>
    <rPh sb="2" eb="3">
      <t>ニン</t>
    </rPh>
    <phoneticPr fontId="2"/>
  </si>
  <si>
    <t>議員共済会給付費負担金</t>
    <rPh sb="0" eb="2">
      <t>ギイン</t>
    </rPh>
    <rPh sb="2" eb="5">
      <t>キョウサイカイ</t>
    </rPh>
    <rPh sb="5" eb="7">
      <t>キュウフ</t>
    </rPh>
    <rPh sb="7" eb="8">
      <t>ヒ</t>
    </rPh>
    <rPh sb="8" eb="10">
      <t>フタン</t>
    </rPh>
    <rPh sb="10" eb="11">
      <t>キン</t>
    </rPh>
    <phoneticPr fontId="2"/>
  </si>
  <si>
    <t>運行委託費</t>
    <rPh sb="0" eb="2">
      <t>ウンコウ</t>
    </rPh>
    <rPh sb="2" eb="5">
      <t>イタクヒ</t>
    </rPh>
    <phoneticPr fontId="2"/>
  </si>
  <si>
    <t>市民説明会手話</t>
    <rPh sb="0" eb="5">
      <t>シミンセツメイカイ</t>
    </rPh>
    <rPh sb="5" eb="7">
      <t>シュワ</t>
    </rPh>
    <phoneticPr fontId="2"/>
  </si>
  <si>
    <t>市民説明会保育士</t>
    <rPh sb="0" eb="5">
      <t>シミンセツメイカイ</t>
    </rPh>
    <rPh sb="5" eb="8">
      <t>ホイクシ</t>
    </rPh>
    <phoneticPr fontId="2"/>
  </si>
  <si>
    <t>特別職３、一般職９６</t>
    <rPh sb="0" eb="2">
      <t>トクベツ</t>
    </rPh>
    <rPh sb="2" eb="3">
      <t>ショク</t>
    </rPh>
    <rPh sb="5" eb="7">
      <t>イッパン</t>
    </rPh>
    <rPh sb="7" eb="8">
      <t>ショク</t>
    </rPh>
    <phoneticPr fontId="2"/>
  </si>
  <si>
    <t>４０人</t>
    <rPh sb="2" eb="3">
      <t>ニン</t>
    </rPh>
    <phoneticPr fontId="2"/>
  </si>
  <si>
    <t>委員１０人</t>
    <rPh sb="0" eb="2">
      <t>イイン</t>
    </rPh>
    <rPh sb="4" eb="5">
      <t>ニン</t>
    </rPh>
    <phoneticPr fontId="2"/>
  </si>
  <si>
    <t>委員３人</t>
    <rPh sb="0" eb="2">
      <t>イイン</t>
    </rPh>
    <rPh sb="3" eb="4">
      <t>ニン</t>
    </rPh>
    <phoneticPr fontId="2"/>
  </si>
  <si>
    <t>非常勤嘱託３。定期健診や試験の委託料など。</t>
    <rPh sb="0" eb="5">
      <t>ヒジョウキンショクタク</t>
    </rPh>
    <rPh sb="7" eb="11">
      <t>テイキケンシン</t>
    </rPh>
    <rPh sb="12" eb="14">
      <t>シケン</t>
    </rPh>
    <rPh sb="15" eb="18">
      <t>イタクリョウ</t>
    </rPh>
    <phoneticPr fontId="2"/>
  </si>
  <si>
    <t>非常勤嘱託１</t>
    <rPh sb="0" eb="3">
      <t>ヒジョウキン</t>
    </rPh>
    <rPh sb="3" eb="5">
      <t>ショクタク</t>
    </rPh>
    <phoneticPr fontId="2"/>
  </si>
  <si>
    <t>顧問弁護士</t>
    <rPh sb="0" eb="5">
      <t>コモンベンゴシ</t>
    </rPh>
    <phoneticPr fontId="2"/>
  </si>
  <si>
    <t>非常勤職員</t>
    <rPh sb="0" eb="5">
      <t>ヒジョウキンショクイン</t>
    </rPh>
    <phoneticPr fontId="2"/>
  </si>
  <si>
    <t>７人</t>
    <rPh sb="1" eb="2">
      <t>ニン</t>
    </rPh>
    <phoneticPr fontId="2"/>
  </si>
  <si>
    <t>消耗品</t>
    <rPh sb="0" eb="3">
      <t>ショウモウヒン</t>
    </rPh>
    <phoneticPr fontId="2"/>
  </si>
  <si>
    <t>市長会負担金</t>
    <rPh sb="0" eb="3">
      <t>シチョウカイ</t>
    </rPh>
    <rPh sb="3" eb="6">
      <t>フタンキン</t>
    </rPh>
    <phoneticPr fontId="2"/>
  </si>
  <si>
    <t>総合事務組合負担金</t>
    <rPh sb="0" eb="6">
      <t>ソウゴウジムクミアイ</t>
    </rPh>
    <rPh sb="6" eb="9">
      <t>フタンキン</t>
    </rPh>
    <phoneticPr fontId="2"/>
  </si>
  <si>
    <t>防犯灯設置委託料</t>
    <rPh sb="0" eb="3">
      <t>ボウハントウ</t>
    </rPh>
    <rPh sb="3" eb="8">
      <t>セッチイタクリョウ</t>
    </rPh>
    <phoneticPr fontId="2"/>
  </si>
  <si>
    <t>１７人</t>
    <rPh sb="2" eb="3">
      <t>ニン</t>
    </rPh>
    <phoneticPr fontId="2"/>
  </si>
  <si>
    <t>委託料</t>
    <rPh sb="0" eb="3">
      <t>イタクリョウ</t>
    </rPh>
    <phoneticPr fontId="2"/>
  </si>
  <si>
    <t>非常勤嘱託２名</t>
    <rPh sb="0" eb="5">
      <t>ヒジョウキンショクタク</t>
    </rPh>
    <rPh sb="6" eb="7">
      <t>メイ</t>
    </rPh>
    <phoneticPr fontId="2"/>
  </si>
  <si>
    <t>３人</t>
    <rPh sb="1" eb="2">
      <t>ニン</t>
    </rPh>
    <phoneticPr fontId="2"/>
  </si>
  <si>
    <t>審議会１２人、審査会５人</t>
    <rPh sb="0" eb="3">
      <t>シンギカイ</t>
    </rPh>
    <rPh sb="5" eb="6">
      <t>ニン</t>
    </rPh>
    <rPh sb="7" eb="10">
      <t>シンサカイ</t>
    </rPh>
    <rPh sb="11" eb="12">
      <t>ニン</t>
    </rPh>
    <phoneticPr fontId="2"/>
  </si>
  <si>
    <t>ソフトウェア、ネットワーク機器、PC、プリンタ監視装置</t>
    <rPh sb="13" eb="15">
      <t>キキ</t>
    </rPh>
    <rPh sb="23" eb="27">
      <t>カンシソウチ</t>
    </rPh>
    <phoneticPr fontId="2"/>
  </si>
  <si>
    <t>8-2-1-1</t>
    <phoneticPr fontId="2"/>
  </si>
  <si>
    <t>2-1-2-1</t>
    <phoneticPr fontId="2"/>
  </si>
  <si>
    <t>1-5-0</t>
  </si>
</sst>
</file>

<file path=xl/styles.xml><?xml version="1.0" encoding="utf-8"?>
<styleSheet xmlns="http://schemas.openxmlformats.org/spreadsheetml/2006/main">
  <numFmts count="1">
    <numFmt numFmtId="176" formatCode="#,##0.000;[Red]\-#,##0.000"/>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9"/>
      <name val="ＭＳ Ｐゴシック"/>
      <family val="2"/>
      <charset val="128"/>
      <scheme val="minor"/>
    </font>
  </fonts>
  <fills count="1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right style="hair">
        <color indexed="64"/>
      </right>
      <top style="hair">
        <color indexed="64"/>
      </top>
      <bottom style="hair">
        <color indexed="64"/>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38" fontId="0" fillId="0" borderId="0" xfId="1" applyFont="1">
      <alignment vertical="center"/>
    </xf>
    <xf numFmtId="176" fontId="0" fillId="0" borderId="0" xfId="1" applyNumberFormat="1" applyFont="1">
      <alignment vertical="center"/>
    </xf>
    <xf numFmtId="0" fontId="0" fillId="0" borderId="0" xfId="0" applyAlignment="1">
      <alignment vertical="center"/>
    </xf>
    <xf numFmtId="38" fontId="4" fillId="0" borderId="0" xfId="1" applyFont="1">
      <alignment vertical="center"/>
    </xf>
    <xf numFmtId="38" fontId="0" fillId="2" borderId="0" xfId="1" applyFont="1" applyFill="1">
      <alignment vertical="center"/>
    </xf>
    <xf numFmtId="0" fontId="0" fillId="0" borderId="0" xfId="0" applyFill="1">
      <alignment vertical="center"/>
    </xf>
    <xf numFmtId="0" fontId="0" fillId="0" borderId="0" xfId="0" quotePrefix="1" applyFill="1">
      <alignment vertical="center"/>
    </xf>
    <xf numFmtId="38" fontId="0" fillId="4" borderId="0" xfId="1" applyFont="1" applyFill="1">
      <alignment vertical="center"/>
    </xf>
    <xf numFmtId="38" fontId="0" fillId="5" borderId="0" xfId="1" applyFont="1" applyFill="1">
      <alignment vertical="center"/>
    </xf>
    <xf numFmtId="38" fontId="0" fillId="6" borderId="0" xfId="1" applyFont="1" applyFill="1">
      <alignment vertical="center"/>
    </xf>
    <xf numFmtId="38" fontId="0" fillId="7" borderId="0" xfId="1" applyFont="1" applyFill="1">
      <alignment vertical="center"/>
    </xf>
    <xf numFmtId="38" fontId="0" fillId="8" borderId="0" xfId="1" applyFont="1" applyFill="1">
      <alignment vertical="center"/>
    </xf>
    <xf numFmtId="38" fontId="0" fillId="9" borderId="0" xfId="1" applyFont="1" applyFill="1">
      <alignment vertical="center"/>
    </xf>
    <xf numFmtId="38" fontId="6" fillId="0" borderId="0" xfId="1" applyFont="1">
      <alignment vertical="center"/>
    </xf>
    <xf numFmtId="0" fontId="7" fillId="0" borderId="0" xfId="0" applyFont="1">
      <alignment vertical="center"/>
    </xf>
    <xf numFmtId="0" fontId="7" fillId="0" borderId="0" xfId="0" applyFont="1" applyAlignment="1">
      <alignment vertical="center" wrapText="1"/>
    </xf>
    <xf numFmtId="38" fontId="0" fillId="10" borderId="0" xfId="1" applyFont="1" applyFill="1">
      <alignment vertical="center"/>
    </xf>
    <xf numFmtId="38" fontId="0" fillId="0" borderId="0" xfId="1" applyFont="1" applyFill="1">
      <alignment vertical="center"/>
    </xf>
    <xf numFmtId="176" fontId="0" fillId="0" borderId="0" xfId="1" applyNumberFormat="1" applyFont="1" applyFill="1">
      <alignment vertical="center"/>
    </xf>
    <xf numFmtId="56" fontId="0" fillId="0" borderId="0" xfId="0" quotePrefix="1" applyNumberFormat="1" applyFill="1">
      <alignment vertical="center"/>
    </xf>
    <xf numFmtId="0" fontId="6" fillId="0" borderId="0" xfId="0" applyFont="1" applyAlignment="1">
      <alignment vertical="center"/>
    </xf>
    <xf numFmtId="0" fontId="5" fillId="0" borderId="0" xfId="0" applyFont="1">
      <alignment vertical="center"/>
    </xf>
    <xf numFmtId="38" fontId="8" fillId="0" borderId="0" xfId="1" applyFont="1">
      <alignment vertical="center"/>
    </xf>
    <xf numFmtId="38" fontId="5" fillId="0" borderId="0" xfId="1" applyFont="1">
      <alignment vertical="center"/>
    </xf>
    <xf numFmtId="0" fontId="7" fillId="0" borderId="0" xfId="0" applyFont="1" applyAlignment="1">
      <alignment vertical="center"/>
    </xf>
    <xf numFmtId="38" fontId="0" fillId="12" borderId="0" xfId="1" applyFont="1" applyFill="1">
      <alignment vertical="center"/>
    </xf>
    <xf numFmtId="38" fontId="4" fillId="2" borderId="0" xfId="1" applyFont="1" applyFill="1">
      <alignment vertical="center"/>
    </xf>
    <xf numFmtId="38" fontId="6" fillId="0" borderId="0" xfId="1" applyFont="1" applyAlignment="1">
      <alignment vertical="center"/>
    </xf>
    <xf numFmtId="38" fontId="6" fillId="12" borderId="0" xfId="1" applyFont="1" applyFill="1" applyAlignment="1">
      <alignment vertical="center"/>
    </xf>
    <xf numFmtId="176" fontId="7" fillId="0" borderId="0" xfId="1" applyNumberFormat="1" applyFont="1" applyAlignment="1">
      <alignment vertical="center"/>
    </xf>
    <xf numFmtId="38" fontId="4" fillId="8" borderId="0" xfId="1" applyFont="1" applyFill="1">
      <alignment vertical="center"/>
    </xf>
    <xf numFmtId="38" fontId="0" fillId="0" borderId="0" xfId="1" applyFont="1" applyAlignment="1">
      <alignment vertical="center"/>
    </xf>
    <xf numFmtId="38" fontId="7" fillId="0" borderId="0" xfId="1" applyFont="1" applyAlignment="1">
      <alignment vertical="center"/>
    </xf>
    <xf numFmtId="0" fontId="0" fillId="10" borderId="0" xfId="0" applyFill="1">
      <alignment vertical="center"/>
    </xf>
    <xf numFmtId="0" fontId="0" fillId="8" borderId="0" xfId="0" applyFill="1">
      <alignment vertical="center"/>
    </xf>
    <xf numFmtId="38" fontId="9" fillId="0" borderId="0" xfId="1" applyFont="1">
      <alignment vertical="center"/>
    </xf>
    <xf numFmtId="0" fontId="9" fillId="0" borderId="0" xfId="0" applyFont="1">
      <alignment vertical="center"/>
    </xf>
    <xf numFmtId="38" fontId="9" fillId="12" borderId="0" xfId="1" applyFont="1" applyFill="1" applyAlignment="1"/>
    <xf numFmtId="38" fontId="9" fillId="0" borderId="0" xfId="0" applyNumberFormat="1" applyFont="1">
      <alignment vertical="center"/>
    </xf>
    <xf numFmtId="0" fontId="9" fillId="0" borderId="0" xfId="0" quotePrefix="1" applyFont="1">
      <alignment vertical="center"/>
    </xf>
    <xf numFmtId="38" fontId="9" fillId="5" borderId="0" xfId="1" applyFont="1" applyFill="1">
      <alignment vertical="center"/>
    </xf>
    <xf numFmtId="38" fontId="9" fillId="12" borderId="0" xfId="1" applyFont="1" applyFill="1">
      <alignment vertical="center"/>
    </xf>
    <xf numFmtId="38" fontId="9" fillId="13" borderId="0" xfId="1" applyFont="1" applyFill="1">
      <alignment vertical="center"/>
    </xf>
    <xf numFmtId="38" fontId="9" fillId="10" borderId="0" xfId="1" applyFont="1" applyFill="1">
      <alignment vertical="center"/>
    </xf>
    <xf numFmtId="38" fontId="9" fillId="4" borderId="0" xfId="1" applyFont="1" applyFill="1">
      <alignment vertical="center"/>
    </xf>
    <xf numFmtId="0" fontId="9" fillId="4" borderId="0" xfId="0" applyFont="1" applyFill="1">
      <alignment vertical="center"/>
    </xf>
    <xf numFmtId="38" fontId="9" fillId="2" borderId="0" xfId="1" applyFont="1" applyFill="1">
      <alignment vertical="center"/>
    </xf>
    <xf numFmtId="38" fontId="9" fillId="3" borderId="0" xfId="1" applyFont="1" applyFill="1">
      <alignment vertical="center"/>
    </xf>
    <xf numFmtId="0" fontId="9" fillId="2" borderId="0" xfId="0" applyFont="1" applyFill="1">
      <alignment vertical="center"/>
    </xf>
    <xf numFmtId="38" fontId="9" fillId="0" borderId="0" xfId="1" applyFont="1" applyAlignment="1">
      <alignment vertical="center" wrapText="1"/>
    </xf>
    <xf numFmtId="0" fontId="9" fillId="0" borderId="0" xfId="0" applyFont="1" applyAlignment="1">
      <alignment vertical="center"/>
    </xf>
    <xf numFmtId="38" fontId="9" fillId="8" borderId="0" xfId="1" applyFont="1" applyFill="1" applyAlignment="1">
      <alignment vertical="center" wrapText="1"/>
    </xf>
    <xf numFmtId="38" fontId="9" fillId="2" borderId="0" xfId="1" applyFont="1" applyFill="1" applyAlignment="1">
      <alignment vertical="center" wrapText="1"/>
    </xf>
    <xf numFmtId="38" fontId="9" fillId="8" borderId="0" xfId="1" applyFont="1" applyFill="1">
      <alignment vertical="center"/>
    </xf>
    <xf numFmtId="0" fontId="9" fillId="8" borderId="0" xfId="0" applyFont="1" applyFill="1">
      <alignment vertical="center"/>
    </xf>
    <xf numFmtId="38" fontId="9" fillId="7" borderId="0" xfId="1" applyFont="1" applyFill="1">
      <alignment vertical="center"/>
    </xf>
    <xf numFmtId="38" fontId="9" fillId="7" borderId="0" xfId="1" applyFont="1" applyFill="1" applyAlignment="1">
      <alignment vertical="center" wrapText="1"/>
    </xf>
    <xf numFmtId="38" fontId="9" fillId="0" borderId="0" xfId="1" applyFont="1" applyAlignment="1">
      <alignment vertical="center"/>
    </xf>
    <xf numFmtId="38" fontId="9" fillId="5" borderId="0" xfId="1" applyFont="1" applyFill="1" applyAlignment="1">
      <alignment vertical="center" wrapText="1"/>
    </xf>
    <xf numFmtId="38" fontId="9" fillId="11" borderId="0" xfId="1" applyFont="1" applyFill="1">
      <alignment vertical="center"/>
    </xf>
    <xf numFmtId="0" fontId="9" fillId="10" borderId="0" xfId="0" applyFont="1" applyFill="1">
      <alignment vertical="center"/>
    </xf>
    <xf numFmtId="0" fontId="3" fillId="0" borderId="0" xfId="0" applyFont="1" applyFill="1">
      <alignment vertical="center"/>
    </xf>
    <xf numFmtId="38" fontId="3" fillId="0" borderId="0" xfId="1" applyFont="1" applyFill="1">
      <alignment vertical="center"/>
    </xf>
    <xf numFmtId="0" fontId="4" fillId="0" borderId="0" xfId="0" applyFont="1">
      <alignment vertical="center"/>
    </xf>
    <xf numFmtId="38" fontId="8" fillId="0" borderId="0" xfId="1" applyFont="1" applyAlignment="1">
      <alignment vertical="center"/>
    </xf>
    <xf numFmtId="0" fontId="8" fillId="0" borderId="0" xfId="0" applyFont="1" applyAlignment="1">
      <alignment vertical="center" wrapText="1"/>
    </xf>
    <xf numFmtId="0" fontId="8" fillId="0" borderId="0" xfId="0" applyFont="1" applyAlignment="1">
      <alignment vertical="center"/>
    </xf>
    <xf numFmtId="56" fontId="8" fillId="0" borderId="0" xfId="0" applyNumberFormat="1" applyFont="1" applyAlignment="1">
      <alignment vertical="center"/>
    </xf>
    <xf numFmtId="0" fontId="4" fillId="0" borderId="0" xfId="0" quotePrefix="1" applyFont="1" applyFill="1">
      <alignment vertical="center"/>
    </xf>
    <xf numFmtId="38" fontId="4" fillId="0" borderId="0" xfId="0" applyNumberFormat="1" applyFont="1">
      <alignment vertical="center"/>
    </xf>
    <xf numFmtId="38" fontId="8" fillId="0" borderId="0" xfId="1" applyFont="1" applyAlignment="1">
      <alignment vertical="center" wrapText="1"/>
    </xf>
    <xf numFmtId="38" fontId="4" fillId="0" borderId="0" xfId="1" applyFont="1" applyAlignment="1">
      <alignment vertical="center"/>
    </xf>
    <xf numFmtId="38" fontId="8" fillId="0" borderId="0" xfId="1" applyFont="1" applyBorder="1" applyAlignment="1"/>
    <xf numFmtId="0" fontId="4" fillId="0" borderId="0" xfId="0" applyFont="1" applyFill="1">
      <alignment vertical="center"/>
    </xf>
    <xf numFmtId="38" fontId="0" fillId="0" borderId="0" xfId="1" quotePrefix="1" applyFont="1" applyFill="1">
      <alignment vertical="center"/>
    </xf>
    <xf numFmtId="38" fontId="8" fillId="0" borderId="1" xfId="1" applyFont="1" applyBorder="1" applyAlignment="1"/>
    <xf numFmtId="38" fontId="0" fillId="0" borderId="2" xfId="1" applyFont="1" applyFill="1" applyBorder="1">
      <alignment vertical="center"/>
    </xf>
    <xf numFmtId="38" fontId="0" fillId="0" borderId="3" xfId="1" applyFont="1" applyFill="1" applyBorder="1">
      <alignment vertical="center"/>
    </xf>
    <xf numFmtId="38" fontId="0" fillId="0" borderId="2" xfId="1" applyFont="1" applyBorder="1">
      <alignment vertical="center"/>
    </xf>
    <xf numFmtId="0" fontId="6" fillId="0" borderId="3" xfId="0" applyFont="1" applyBorder="1" applyAlignment="1">
      <alignment vertical="center"/>
    </xf>
    <xf numFmtId="38" fontId="0" fillId="12" borderId="2" xfId="1" applyFont="1" applyFill="1" applyBorder="1">
      <alignment vertical="center"/>
    </xf>
    <xf numFmtId="38" fontId="0" fillId="12" borderId="3" xfId="1" applyFont="1" applyFill="1" applyBorder="1">
      <alignment vertical="center"/>
    </xf>
    <xf numFmtId="38" fontId="0" fillId="0" borderId="3" xfId="1" applyFont="1" applyBorder="1">
      <alignment vertical="center"/>
    </xf>
    <xf numFmtId="38" fontId="0" fillId="4" borderId="2" xfId="1" applyFont="1" applyFill="1" applyBorder="1">
      <alignment vertical="center"/>
    </xf>
    <xf numFmtId="38" fontId="0" fillId="4" borderId="3" xfId="1" applyFont="1" applyFill="1" applyBorder="1">
      <alignment vertical="center"/>
    </xf>
    <xf numFmtId="176" fontId="0" fillId="0" borderId="2" xfId="1" applyNumberFormat="1" applyFont="1" applyBorder="1">
      <alignment vertical="center"/>
    </xf>
    <xf numFmtId="176" fontId="0" fillId="0" borderId="3" xfId="1" applyNumberFormat="1" applyFont="1" applyBorder="1">
      <alignment vertical="center"/>
    </xf>
    <xf numFmtId="0" fontId="0" fillId="0" borderId="3" xfId="0" applyBorder="1">
      <alignment vertical="center"/>
    </xf>
    <xf numFmtId="38" fontId="0" fillId="2" borderId="2" xfId="1" applyFont="1" applyFill="1" applyBorder="1">
      <alignment vertical="center"/>
    </xf>
    <xf numFmtId="38" fontId="0" fillId="2" borderId="3" xfId="1" applyFont="1" applyFill="1" applyBorder="1">
      <alignment vertical="center"/>
    </xf>
    <xf numFmtId="0" fontId="7" fillId="0" borderId="3" xfId="0" applyFont="1" applyBorder="1" applyAlignment="1">
      <alignment vertical="center"/>
    </xf>
    <xf numFmtId="38" fontId="0" fillId="6" borderId="2" xfId="1" applyFont="1" applyFill="1" applyBorder="1">
      <alignment vertical="center"/>
    </xf>
    <xf numFmtId="38" fontId="0" fillId="6" borderId="3" xfId="1" applyFont="1" applyFill="1" applyBorder="1">
      <alignment vertical="center"/>
    </xf>
    <xf numFmtId="38" fontId="0" fillId="8" borderId="2" xfId="1" applyFont="1" applyFill="1" applyBorder="1">
      <alignment vertical="center"/>
    </xf>
    <xf numFmtId="38" fontId="0" fillId="8" borderId="3" xfId="1" applyFont="1" applyFill="1" applyBorder="1">
      <alignment vertical="center"/>
    </xf>
    <xf numFmtId="176" fontId="0" fillId="0" borderId="2" xfId="1" applyNumberFormat="1" applyFont="1" applyFill="1" applyBorder="1">
      <alignment vertical="center"/>
    </xf>
    <xf numFmtId="176" fontId="0" fillId="0" borderId="3" xfId="1" applyNumberFormat="1" applyFont="1" applyFill="1" applyBorder="1">
      <alignment vertical="center"/>
    </xf>
    <xf numFmtId="38" fontId="0" fillId="9" borderId="2" xfId="1" applyFont="1" applyFill="1" applyBorder="1">
      <alignment vertical="center"/>
    </xf>
    <xf numFmtId="38" fontId="0" fillId="9" borderId="3" xfId="1" applyFont="1" applyFill="1" applyBorder="1">
      <alignment vertical="center"/>
    </xf>
    <xf numFmtId="56" fontId="6" fillId="0" borderId="3" xfId="0" applyNumberFormat="1" applyFont="1" applyBorder="1" applyAlignment="1">
      <alignment vertical="center"/>
    </xf>
    <xf numFmtId="0" fontId="6" fillId="0" borderId="3" xfId="0" applyFont="1" applyBorder="1" applyAlignment="1">
      <alignment vertical="center" wrapText="1"/>
    </xf>
    <xf numFmtId="38" fontId="6" fillId="0" borderId="3" xfId="1" applyFont="1" applyBorder="1" applyAlignment="1">
      <alignment vertical="center"/>
    </xf>
    <xf numFmtId="0" fontId="7" fillId="0" borderId="3" xfId="0" applyFont="1" applyBorder="1" applyAlignment="1">
      <alignment vertical="center" wrapText="1"/>
    </xf>
    <xf numFmtId="38" fontId="6" fillId="8" borderId="2" xfId="1" applyFont="1" applyFill="1" applyBorder="1" applyAlignment="1">
      <alignment vertical="center"/>
    </xf>
    <xf numFmtId="38" fontId="6" fillId="8" borderId="3" xfId="1" applyFont="1" applyFill="1" applyBorder="1" applyAlignment="1">
      <alignment vertical="center"/>
    </xf>
    <xf numFmtId="38" fontId="6" fillId="0" borderId="2" xfId="1" applyFont="1" applyBorder="1" applyAlignment="1">
      <alignment vertical="center"/>
    </xf>
    <xf numFmtId="38" fontId="0" fillId="10" borderId="2" xfId="1" applyFont="1" applyFill="1" applyBorder="1">
      <alignment vertical="center"/>
    </xf>
    <xf numFmtId="38" fontId="0" fillId="10" borderId="3" xfId="1" applyFont="1" applyFill="1" applyBorder="1">
      <alignment vertical="center"/>
    </xf>
    <xf numFmtId="38" fontId="0" fillId="7" borderId="2" xfId="1" applyFont="1" applyFill="1" applyBorder="1">
      <alignment vertical="center"/>
    </xf>
    <xf numFmtId="38" fontId="0" fillId="7" borderId="3" xfId="1" applyFont="1" applyFill="1" applyBorder="1">
      <alignment vertical="center"/>
    </xf>
    <xf numFmtId="38" fontId="0" fillId="0" borderId="0" xfId="1" applyFont="1" applyBorder="1">
      <alignment vertical="center"/>
    </xf>
    <xf numFmtId="0" fontId="0" fillId="0" borderId="2" xfId="0" applyBorder="1">
      <alignment vertical="center"/>
    </xf>
    <xf numFmtId="38" fontId="0" fillId="8" borderId="0" xfId="1" applyFont="1" applyFill="1" applyBorder="1">
      <alignment vertical="center"/>
    </xf>
    <xf numFmtId="0" fontId="0" fillId="8" borderId="2" xfId="0" applyFill="1" applyBorder="1">
      <alignment vertical="center"/>
    </xf>
    <xf numFmtId="38" fontId="0" fillId="0" borderId="2" xfId="0" applyNumberFormat="1" applyBorder="1">
      <alignment vertical="center"/>
    </xf>
    <xf numFmtId="0" fontId="7" fillId="0" borderId="2" xfId="0" applyFont="1" applyBorder="1" applyAlignment="1">
      <alignment vertical="center"/>
    </xf>
    <xf numFmtId="0" fontId="7" fillId="0" borderId="0" xfId="0" applyFont="1" applyBorder="1" applyAlignment="1">
      <alignment vertical="center"/>
    </xf>
    <xf numFmtId="0" fontId="0" fillId="10" borderId="2" xfId="0" applyFill="1" applyBorder="1">
      <alignment vertical="center"/>
    </xf>
    <xf numFmtId="38" fontId="0" fillId="10" borderId="0" xfId="1" applyFont="1" applyFill="1" applyBorder="1">
      <alignment vertical="center"/>
    </xf>
    <xf numFmtId="38" fontId="0" fillId="0" borderId="0" xfId="1" applyFont="1" applyFill="1" applyBorder="1">
      <alignment vertical="center"/>
    </xf>
    <xf numFmtId="38" fontId="6" fillId="0" borderId="2" xfId="1" applyFont="1" applyBorder="1" applyAlignment="1">
      <alignment vertical="center" wrapText="1"/>
    </xf>
    <xf numFmtId="38" fontId="7" fillId="0" borderId="2" xfId="1" applyFont="1" applyBorder="1" applyAlignment="1">
      <alignment vertical="center"/>
    </xf>
    <xf numFmtId="38" fontId="7" fillId="0" borderId="2" xfId="1" applyFont="1" applyBorder="1" applyAlignment="1">
      <alignment vertical="center" wrapText="1"/>
    </xf>
    <xf numFmtId="0" fontId="0" fillId="0" borderId="0" xfId="0" applyBorder="1">
      <alignment vertical="center"/>
    </xf>
    <xf numFmtId="56" fontId="6" fillId="0" borderId="0" xfId="0" applyNumberFormat="1" applyFont="1" applyBorder="1" applyAlignment="1">
      <alignment vertical="center"/>
    </xf>
    <xf numFmtId="38" fontId="0" fillId="12" borderId="0" xfId="1" applyFont="1" applyFill="1" applyBorder="1">
      <alignment vertical="center"/>
    </xf>
    <xf numFmtId="0" fontId="6" fillId="0" borderId="0" xfId="0" applyFont="1" applyBorder="1" applyAlignment="1">
      <alignment vertical="center" wrapText="1"/>
    </xf>
    <xf numFmtId="176" fontId="0" fillId="0" borderId="0" xfId="1" applyNumberFormat="1" applyFont="1" applyFill="1" applyBorder="1">
      <alignment vertical="center"/>
    </xf>
    <xf numFmtId="0" fontId="6" fillId="0" borderId="0" xfId="0" applyFont="1" applyBorder="1" applyAlignment="1">
      <alignment vertical="center"/>
    </xf>
    <xf numFmtId="38" fontId="0" fillId="5" borderId="2" xfId="1" applyFont="1" applyFill="1" applyBorder="1">
      <alignment vertical="center"/>
    </xf>
    <xf numFmtId="38" fontId="6" fillId="0" borderId="0" xfId="1" applyFont="1" applyBorder="1" applyAlignment="1">
      <alignment vertical="center"/>
    </xf>
    <xf numFmtId="38" fontId="0" fillId="5" borderId="0" xfId="1" applyFont="1" applyFill="1" applyBorder="1">
      <alignment vertical="center"/>
    </xf>
    <xf numFmtId="0" fontId="7" fillId="0" borderId="0" xfId="0" applyFont="1" applyBorder="1" applyAlignment="1">
      <alignment vertical="center" wrapText="1"/>
    </xf>
    <xf numFmtId="0" fontId="7" fillId="0" borderId="0" xfId="0" applyFont="1" applyBorder="1">
      <alignment vertical="center"/>
    </xf>
    <xf numFmtId="38" fontId="0" fillId="2" borderId="0" xfId="1" applyFont="1" applyFill="1" applyBorder="1">
      <alignment vertical="center"/>
    </xf>
    <xf numFmtId="38" fontId="0" fillId="0" borderId="0" xfId="0" applyNumberFormat="1" applyBorder="1">
      <alignment vertical="center"/>
    </xf>
    <xf numFmtId="176" fontId="0" fillId="0" borderId="0" xfId="1" applyNumberFormat="1" applyFont="1" applyBorder="1">
      <alignment vertical="center"/>
    </xf>
    <xf numFmtId="0" fontId="0" fillId="0" borderId="0" xfId="0" applyBorder="1" applyAlignment="1">
      <alignment vertical="center"/>
    </xf>
    <xf numFmtId="38" fontId="0" fillId="7" borderId="0" xfId="1" applyFont="1" applyFill="1" applyBorder="1">
      <alignment vertical="center"/>
    </xf>
    <xf numFmtId="3" fontId="0" fillId="0" borderId="2" xfId="0" applyNumberFormat="1" applyBorder="1" applyAlignment="1">
      <alignment vertical="center" wrapText="1"/>
    </xf>
    <xf numFmtId="3" fontId="0" fillId="0" borderId="3" xfId="0" applyNumberFormat="1" applyBorder="1" applyAlignment="1">
      <alignment vertical="center" wrapText="1"/>
    </xf>
    <xf numFmtId="38" fontId="6" fillId="0" borderId="2" xfId="1" applyFont="1" applyBorder="1">
      <alignment vertical="center"/>
    </xf>
    <xf numFmtId="38" fontId="6" fillId="0" borderId="3" xfId="1" applyFont="1" applyBorder="1">
      <alignment vertical="center"/>
    </xf>
    <xf numFmtId="38" fontId="0" fillId="5" borderId="3" xfId="1" applyFont="1" applyFill="1" applyBorder="1">
      <alignment vertical="center"/>
    </xf>
    <xf numFmtId="0" fontId="6" fillId="8" borderId="3" xfId="0" applyFont="1" applyFill="1" applyBorder="1" applyAlignment="1">
      <alignment vertical="center"/>
    </xf>
    <xf numFmtId="0" fontId="6" fillId="0" borderId="2" xfId="0" applyFont="1" applyBorder="1" applyAlignment="1">
      <alignment vertical="center"/>
    </xf>
    <xf numFmtId="38" fontId="0" fillId="0" borderId="3" xfId="1" applyFont="1" applyBorder="1" applyAlignment="1">
      <alignment vertical="center"/>
    </xf>
    <xf numFmtId="38" fontId="7" fillId="0" borderId="3" xfId="0" applyNumberFormat="1" applyFont="1" applyBorder="1" applyAlignment="1">
      <alignment vertical="center"/>
    </xf>
    <xf numFmtId="38" fontId="7" fillId="0" borderId="3" xfId="1" applyFont="1" applyBorder="1" applyAlignment="1">
      <alignment vertical="center"/>
    </xf>
    <xf numFmtId="0" fontId="6" fillId="10" borderId="3" xfId="0" applyFont="1" applyFill="1" applyBorder="1" applyAlignment="1">
      <alignment vertical="center"/>
    </xf>
    <xf numFmtId="38" fontId="0" fillId="2" borderId="3" xfId="1" applyFont="1" applyFill="1" applyBorder="1" applyAlignment="1">
      <alignment vertical="center"/>
    </xf>
    <xf numFmtId="0" fontId="0" fillId="0" borderId="3" xfId="0" applyBorder="1" applyAlignment="1">
      <alignment vertical="center"/>
    </xf>
    <xf numFmtId="38" fontId="0" fillId="8" borderId="3" xfId="1" applyFont="1" applyFill="1" applyBorder="1" applyAlignment="1">
      <alignment vertical="center"/>
    </xf>
    <xf numFmtId="0" fontId="7" fillId="10" borderId="3" xfId="0" applyFont="1" applyFill="1" applyBorder="1" applyAlignment="1">
      <alignment vertical="center"/>
    </xf>
    <xf numFmtId="3" fontId="0" fillId="0" borderId="0" xfId="0" applyNumberFormat="1" applyBorder="1" applyAlignment="1">
      <alignment vertical="center" wrapText="1"/>
    </xf>
    <xf numFmtId="38" fontId="0" fillId="4" borderId="0" xfId="1" applyFont="1" applyFill="1" applyBorder="1">
      <alignment vertical="center"/>
    </xf>
    <xf numFmtId="38" fontId="6" fillId="0" borderId="0" xfId="1" applyFont="1" applyBorder="1">
      <alignment vertical="center"/>
    </xf>
    <xf numFmtId="38" fontId="0" fillId="9" borderId="0" xfId="1" applyFont="1" applyFill="1" applyBorder="1">
      <alignment vertical="center"/>
    </xf>
    <xf numFmtId="0" fontId="7" fillId="0" borderId="2" xfId="0" applyFont="1" applyBorder="1" applyAlignment="1">
      <alignment vertical="center" wrapText="1"/>
    </xf>
    <xf numFmtId="38" fontId="7" fillId="0" borderId="0" xfId="1" applyFont="1" applyBorder="1" applyAlignment="1">
      <alignment vertical="center"/>
    </xf>
    <xf numFmtId="38" fontId="0" fillId="0" borderId="2" xfId="1" applyFont="1" applyBorder="1" applyAlignment="1">
      <alignment vertical="center"/>
    </xf>
    <xf numFmtId="38" fontId="6" fillId="8" borderId="0" xfId="1" applyFont="1" applyFill="1" applyAlignment="1">
      <alignment vertical="center"/>
    </xf>
    <xf numFmtId="0" fontId="7" fillId="0" borderId="3" xfId="0" applyFont="1" applyFill="1" applyBorder="1" applyAlignment="1">
      <alignment vertical="center"/>
    </xf>
    <xf numFmtId="0" fontId="0" fillId="0" borderId="2" xfId="0" applyFill="1" applyBorder="1">
      <alignment vertical="center"/>
    </xf>
    <xf numFmtId="38" fontId="10" fillId="8" borderId="0" xfId="1" applyFont="1" applyFill="1">
      <alignment vertical="center"/>
    </xf>
    <xf numFmtId="38" fontId="9" fillId="0" borderId="0" xfId="1" applyFont="1" applyFill="1" applyAlignment="1">
      <alignment vertical="center" wrapText="1"/>
    </xf>
    <xf numFmtId="38" fontId="3" fillId="0" borderId="2" xfId="1" applyFont="1" applyFill="1" applyBorder="1">
      <alignment vertical="center"/>
    </xf>
    <xf numFmtId="38" fontId="3" fillId="0" borderId="3" xfId="1" applyFont="1" applyFill="1" applyBorder="1">
      <alignment vertical="center"/>
    </xf>
    <xf numFmtId="38" fontId="4" fillId="0" borderId="2" xfId="1" applyFont="1" applyBorder="1">
      <alignment vertical="center"/>
    </xf>
    <xf numFmtId="0" fontId="8" fillId="0" borderId="3" xfId="0" applyFont="1" applyBorder="1" applyAlignment="1">
      <alignment vertical="center"/>
    </xf>
    <xf numFmtId="38" fontId="4" fillId="0" borderId="3" xfId="1" applyFont="1" applyBorder="1">
      <alignment vertical="center"/>
    </xf>
    <xf numFmtId="38" fontId="4" fillId="0" borderId="2" xfId="0" applyNumberFormat="1" applyFont="1" applyBorder="1">
      <alignment vertical="center"/>
    </xf>
    <xf numFmtId="38" fontId="4" fillId="4" borderId="2" xfId="1" applyFont="1" applyFill="1" applyBorder="1">
      <alignment vertical="center"/>
    </xf>
    <xf numFmtId="38" fontId="4" fillId="4" borderId="3" xfId="1" applyFont="1" applyFill="1" applyBorder="1">
      <alignment vertical="center"/>
    </xf>
    <xf numFmtId="38" fontId="4" fillId="8" borderId="2" xfId="1" applyFont="1" applyFill="1" applyBorder="1">
      <alignment vertical="center"/>
    </xf>
    <xf numFmtId="38" fontId="4" fillId="8" borderId="3" xfId="1" applyFont="1" applyFill="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38" fontId="4" fillId="2" borderId="2" xfId="1" applyFont="1" applyFill="1" applyBorder="1">
      <alignment vertical="center"/>
    </xf>
    <xf numFmtId="38" fontId="4" fillId="2" borderId="3" xfId="1" applyFont="1" applyFill="1" applyBorder="1">
      <alignment vertical="center"/>
    </xf>
    <xf numFmtId="56" fontId="8" fillId="0" borderId="3" xfId="0" applyNumberFormat="1" applyFont="1" applyBorder="1" applyAlignment="1">
      <alignment vertical="center"/>
    </xf>
    <xf numFmtId="38" fontId="8" fillId="0" borderId="3" xfId="1" applyFont="1" applyBorder="1" applyAlignment="1">
      <alignment vertical="center"/>
    </xf>
    <xf numFmtId="38" fontId="8" fillId="0" borderId="2" xfId="1" applyFont="1" applyBorder="1" applyAlignment="1">
      <alignment vertical="center" wrapText="1"/>
    </xf>
    <xf numFmtId="0" fontId="4" fillId="0" borderId="3" xfId="0" applyFont="1" applyBorder="1">
      <alignment vertical="center"/>
    </xf>
    <xf numFmtId="38" fontId="8" fillId="0" borderId="2" xfId="1" applyFont="1" applyBorder="1" applyAlignment="1">
      <alignment vertical="center"/>
    </xf>
    <xf numFmtId="0" fontId="8" fillId="0" borderId="2" xfId="0" applyFont="1" applyBorder="1" applyAlignment="1">
      <alignment vertical="center"/>
    </xf>
    <xf numFmtId="38" fontId="4" fillId="0" borderId="0" xfId="1" applyFont="1" applyBorder="1">
      <alignment vertical="center"/>
    </xf>
    <xf numFmtId="38" fontId="3" fillId="0" borderId="0" xfId="1" applyFont="1" applyFill="1" applyBorder="1">
      <alignment vertical="center"/>
    </xf>
    <xf numFmtId="0" fontId="4" fillId="0" borderId="2" xfId="0" applyFont="1" applyBorder="1">
      <alignment vertical="center"/>
    </xf>
    <xf numFmtId="38" fontId="8" fillId="0" borderId="3" xfId="1" applyFont="1" applyBorder="1" applyAlignment="1">
      <alignment vertical="center" wrapText="1"/>
    </xf>
    <xf numFmtId="38" fontId="8" fillId="0" borderId="0" xfId="1" applyFont="1" applyBorder="1" applyAlignment="1">
      <alignment vertical="center"/>
    </xf>
    <xf numFmtId="0" fontId="4" fillId="0" borderId="4" xfId="0" applyFont="1" applyBorder="1">
      <alignment vertical="center"/>
    </xf>
    <xf numFmtId="0" fontId="3" fillId="0" borderId="4" xfId="0" applyFont="1" applyFill="1" applyBorder="1">
      <alignment vertical="center"/>
    </xf>
    <xf numFmtId="38" fontId="3" fillId="0" borderId="5" xfId="1" applyFont="1" applyFill="1" applyBorder="1">
      <alignment vertical="center"/>
    </xf>
    <xf numFmtId="38" fontId="3" fillId="0" borderId="6" xfId="1" applyFont="1" applyFill="1" applyBorder="1">
      <alignment vertical="center"/>
    </xf>
    <xf numFmtId="38" fontId="3" fillId="0" borderId="4" xfId="1" applyFont="1" applyFill="1" applyBorder="1">
      <alignment vertical="center"/>
    </xf>
    <xf numFmtId="38" fontId="4" fillId="0" borderId="4" xfId="1" applyFont="1" applyBorder="1">
      <alignment vertical="center"/>
    </xf>
    <xf numFmtId="38" fontId="4" fillId="0" borderId="5" xfId="1" applyFont="1" applyBorder="1">
      <alignment vertical="center"/>
    </xf>
    <xf numFmtId="38" fontId="4" fillId="0" borderId="6" xfId="1" applyFont="1" applyBorder="1">
      <alignment vertical="center"/>
    </xf>
    <xf numFmtId="0" fontId="3" fillId="0" borderId="0" xfId="0" applyFont="1" applyFill="1" applyBorder="1">
      <alignment vertical="center"/>
    </xf>
    <xf numFmtId="0" fontId="8" fillId="0" borderId="0" xfId="0" applyFont="1" applyBorder="1" applyAlignment="1">
      <alignment vertical="center" wrapText="1"/>
    </xf>
    <xf numFmtId="0" fontId="4" fillId="0" borderId="0" xfId="0" applyFont="1" applyBorder="1">
      <alignment vertical="center"/>
    </xf>
    <xf numFmtId="0" fontId="4" fillId="0" borderId="0" xfId="0" quotePrefix="1" applyFont="1" applyFill="1" applyBorder="1">
      <alignment vertical="center"/>
    </xf>
    <xf numFmtId="38" fontId="4" fillId="4" borderId="0" xfId="1" applyFont="1" applyFill="1" applyBorder="1">
      <alignment vertical="center"/>
    </xf>
    <xf numFmtId="38" fontId="4" fillId="8" borderId="0" xfId="1" applyFont="1" applyFill="1" applyBorder="1">
      <alignment vertical="center"/>
    </xf>
    <xf numFmtId="0" fontId="4" fillId="0" borderId="7" xfId="0" applyFont="1" applyBorder="1">
      <alignment vertical="center"/>
    </xf>
    <xf numFmtId="0" fontId="4" fillId="0" borderId="7" xfId="0" quotePrefix="1" applyFont="1" applyFill="1" applyBorder="1">
      <alignment vertical="center"/>
    </xf>
    <xf numFmtId="0" fontId="3" fillId="0" borderId="7" xfId="0" applyFont="1" applyFill="1" applyBorder="1">
      <alignment vertical="center"/>
    </xf>
    <xf numFmtId="38" fontId="4" fillId="8" borderId="8" xfId="1" applyFont="1" applyFill="1" applyBorder="1">
      <alignment vertical="center"/>
    </xf>
    <xf numFmtId="38" fontId="4" fillId="8" borderId="9" xfId="1" applyFont="1" applyFill="1" applyBorder="1">
      <alignment vertical="center"/>
    </xf>
    <xf numFmtId="38" fontId="4" fillId="8" borderId="7" xfId="1" applyFont="1" applyFill="1" applyBorder="1">
      <alignment vertical="center"/>
    </xf>
    <xf numFmtId="38" fontId="3" fillId="0" borderId="8" xfId="1" applyFont="1" applyFill="1" applyBorder="1">
      <alignment vertical="center"/>
    </xf>
    <xf numFmtId="38" fontId="3" fillId="0" borderId="9" xfId="1" applyFont="1" applyFill="1" applyBorder="1">
      <alignment vertical="center"/>
    </xf>
    <xf numFmtId="38" fontId="4" fillId="0" borderId="7" xfId="1" applyFont="1" applyBorder="1">
      <alignment vertical="center"/>
    </xf>
    <xf numFmtId="38" fontId="4" fillId="0" borderId="9" xfId="1" applyFont="1" applyBorder="1">
      <alignment vertical="center"/>
    </xf>
    <xf numFmtId="38" fontId="4" fillId="0" borderId="8" xfId="1" applyFont="1" applyBorder="1">
      <alignment vertical="center"/>
    </xf>
    <xf numFmtId="38" fontId="8" fillId="0" borderId="5" xfId="1" applyFont="1" applyBorder="1" applyAlignment="1">
      <alignment vertical="center"/>
    </xf>
    <xf numFmtId="38" fontId="8" fillId="0" borderId="8" xfId="1" applyFont="1" applyBorder="1" applyAlignment="1">
      <alignment vertical="center"/>
    </xf>
    <xf numFmtId="0" fontId="8" fillId="0" borderId="6" xfId="0" applyFont="1" applyBorder="1" applyAlignment="1">
      <alignment vertical="center" wrapText="1"/>
    </xf>
    <xf numFmtId="0" fontId="8" fillId="0" borderId="9" xfId="0" applyFont="1" applyBorder="1" applyAlignment="1">
      <alignment vertical="center" wrapText="1"/>
    </xf>
    <xf numFmtId="0" fontId="8" fillId="12" borderId="3" xfId="0" applyFont="1" applyFill="1" applyBorder="1" applyAlignment="1">
      <alignment vertical="center" wrapText="1"/>
    </xf>
    <xf numFmtId="0" fontId="8" fillId="0" borderId="3" xfId="0" applyFont="1" applyBorder="1">
      <alignment vertical="center"/>
    </xf>
    <xf numFmtId="0" fontId="8" fillId="0" borderId="6" xfId="0" applyFont="1" applyBorder="1" applyAlignment="1">
      <alignment vertical="center"/>
    </xf>
    <xf numFmtId="0" fontId="8" fillId="0" borderId="9" xfId="0" applyFont="1" applyBorder="1" applyAlignment="1">
      <alignment vertical="center"/>
    </xf>
    <xf numFmtId="38" fontId="6" fillId="8" borderId="0" xfId="1" applyFont="1" applyFill="1" applyBorder="1" applyAlignment="1">
      <alignment vertical="center"/>
    </xf>
    <xf numFmtId="0" fontId="7" fillId="8" borderId="0" xfId="0" applyFont="1" applyFill="1" applyBorder="1" applyAlignment="1">
      <alignment vertical="center"/>
    </xf>
    <xf numFmtId="38" fontId="5" fillId="8" borderId="0" xfId="1" applyFont="1" applyFill="1">
      <alignment vertical="center"/>
    </xf>
    <xf numFmtId="0" fontId="5" fillId="8" borderId="0" xfId="0" applyFont="1" applyFill="1">
      <alignment vertical="center"/>
    </xf>
    <xf numFmtId="38" fontId="8" fillId="8" borderId="2" xfId="1" applyFont="1" applyFill="1" applyBorder="1" applyAlignment="1">
      <alignment vertical="center"/>
    </xf>
    <xf numFmtId="38" fontId="3" fillId="8" borderId="0" xfId="1" applyFont="1" applyFill="1">
      <alignment vertical="center"/>
    </xf>
    <xf numFmtId="38" fontId="3" fillId="8" borderId="2" xfId="1" applyFont="1" applyFill="1" applyBorder="1">
      <alignment vertical="center"/>
    </xf>
    <xf numFmtId="38" fontId="3" fillId="8" borderId="3" xfId="1" applyFont="1" applyFill="1" applyBorder="1">
      <alignment vertical="center"/>
    </xf>
    <xf numFmtId="0" fontId="7" fillId="8" borderId="3" xfId="0" applyFont="1" applyFill="1" applyBorder="1" applyAlignment="1">
      <alignment vertical="center"/>
    </xf>
    <xf numFmtId="0" fontId="6" fillId="8" borderId="2" xfId="0" applyFont="1" applyFill="1" applyBorder="1" applyAlignment="1">
      <alignment vertical="center"/>
    </xf>
    <xf numFmtId="0" fontId="6" fillId="8" borderId="0" xfId="0" applyFont="1" applyFill="1" applyBorder="1" applyAlignment="1">
      <alignment vertical="center"/>
    </xf>
    <xf numFmtId="0" fontId="5" fillId="0" borderId="4" xfId="0" applyFont="1" applyBorder="1">
      <alignment vertical="center"/>
    </xf>
    <xf numFmtId="38" fontId="5" fillId="0" borderId="0" xfId="1" applyFont="1" applyBorder="1">
      <alignment vertical="center"/>
    </xf>
    <xf numFmtId="0" fontId="11" fillId="0" borderId="0" xfId="0" applyFont="1" applyAlignment="1">
      <alignment vertical="center" wrapText="1"/>
    </xf>
    <xf numFmtId="38" fontId="11" fillId="0" borderId="0" xfId="1" applyFont="1" applyAlignment="1">
      <alignment vertical="center"/>
    </xf>
    <xf numFmtId="38" fontId="3" fillId="8" borderId="0" xfId="1" applyFont="1" applyFill="1" applyBorder="1">
      <alignment vertical="center"/>
    </xf>
    <xf numFmtId="0" fontId="4" fillId="8" borderId="7" xfId="0" applyFont="1" applyFill="1" applyBorder="1">
      <alignment vertical="center"/>
    </xf>
    <xf numFmtId="38" fontId="3" fillId="8" borderId="7" xfId="1" applyFont="1" applyFill="1" applyBorder="1">
      <alignment vertical="center"/>
    </xf>
    <xf numFmtId="38" fontId="3" fillId="8" borderId="9" xfId="1" applyFont="1" applyFill="1" applyBorder="1">
      <alignment vertical="center"/>
    </xf>
    <xf numFmtId="38" fontId="8" fillId="8" borderId="0" xfId="1" applyFont="1" applyFill="1" applyAlignment="1">
      <alignmen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filterMode="1"/>
  <dimension ref="A1:AW1187"/>
  <sheetViews>
    <sheetView tabSelected="1" zoomScale="70" zoomScaleNormal="70" workbookViewId="0">
      <pane xSplit="8" ySplit="2" topLeftCell="J3" activePane="bottomRight" state="frozen"/>
      <selection pane="topRight" activeCell="D1" sqref="D1"/>
      <selection pane="bottomLeft" activeCell="A3" sqref="A3"/>
      <selection pane="bottomRight" activeCell="G378" sqref="G378"/>
    </sheetView>
  </sheetViews>
  <sheetFormatPr defaultRowHeight="13.5"/>
  <cols>
    <col min="1" max="1" width="3.625" style="1" customWidth="1"/>
    <col min="2" max="3" width="3.625" customWidth="1"/>
    <col min="4" max="5" width="4.75" customWidth="1"/>
    <col min="6" max="6" width="10.75" style="6" bestFit="1" customWidth="1"/>
    <col min="7" max="7" width="18.5" style="6" customWidth="1"/>
    <col min="8" max="8" width="10.25" style="77" hidden="1" customWidth="1"/>
    <col min="9" max="9" width="10.25" style="78" hidden="1" customWidth="1"/>
    <col min="10" max="11" width="10.25" style="18" customWidth="1"/>
    <col min="12" max="12" width="10.25" style="77" customWidth="1"/>
    <col min="13" max="13" width="10.25" style="78" customWidth="1"/>
    <col min="14" max="14" width="9" style="112" customWidth="1"/>
    <col min="15" max="15" width="9.125" style="111" customWidth="1"/>
    <col min="16" max="16" width="9.25" style="111" customWidth="1"/>
    <col min="17" max="17" width="9.125" style="111" customWidth="1"/>
    <col min="18" max="18" width="10.5" style="83" customWidth="1"/>
    <col min="19" max="19" width="10.25" style="77" customWidth="1"/>
    <col min="20" max="20" width="10.25" style="78" customWidth="1"/>
    <col min="21" max="21" width="10.25" style="77" customWidth="1"/>
    <col min="22" max="22" width="10.25" style="120" customWidth="1"/>
    <col min="23" max="23" width="9.125" style="111" customWidth="1"/>
    <col min="24" max="24" width="9.25" style="111" customWidth="1"/>
    <col min="25" max="25" width="9.125" style="111" customWidth="1"/>
    <col min="26" max="26" width="10.5" style="83" customWidth="1"/>
    <col min="27" max="27" width="10.25" style="77" customWidth="1"/>
    <col min="28" max="28" width="10.25" style="120" customWidth="1"/>
    <col min="29" max="29" width="9.125" style="111" customWidth="1"/>
    <col min="30" max="30" width="9.25" style="111" customWidth="1"/>
    <col min="31" max="31" width="9.125" style="111" customWidth="1"/>
    <col min="32" max="32" width="10.5" style="83" customWidth="1"/>
    <col min="33" max="33" width="21.625" style="28" hidden="1" customWidth="1"/>
    <col min="34" max="34" width="10.25" style="79" hidden="1" customWidth="1"/>
    <col min="35" max="35" width="10.25" style="83" hidden="1" customWidth="1"/>
    <col min="36" max="36" width="10.25" style="111" hidden="1" customWidth="1"/>
    <col min="37" max="38" width="10.25" style="1" hidden="1" customWidth="1"/>
    <col min="39" max="39" width="10.25" style="79" hidden="1" customWidth="1"/>
    <col min="40" max="40" width="10.25" style="111" hidden="1" customWidth="1"/>
    <col min="41" max="41" width="9.625" style="80" hidden="1" customWidth="1"/>
    <col min="42" max="42" width="11.125" style="1" hidden="1" customWidth="1"/>
    <col min="43" max="43" width="9" hidden="1" customWidth="1"/>
    <col min="44" max="44" width="9" style="112" hidden="1" customWidth="1"/>
    <col min="45" max="45" width="10.25" style="111" hidden="1" customWidth="1"/>
    <col min="46" max="46" width="13.375" style="80" hidden="1" customWidth="1"/>
    <col min="47" max="47" width="0" hidden="1" customWidth="1"/>
    <col min="48" max="48" width="8.75" style="1" hidden="1" customWidth="1"/>
    <col min="49" max="49" width="13.875" style="88" hidden="1" customWidth="1"/>
  </cols>
  <sheetData>
    <row r="1" spans="1:49">
      <c r="H1" s="77" t="s">
        <v>1160</v>
      </c>
      <c r="J1" s="18" t="s">
        <v>1275</v>
      </c>
      <c r="L1" s="77" t="s">
        <v>1161</v>
      </c>
      <c r="N1" s="79" t="s">
        <v>1212</v>
      </c>
      <c r="O1" s="111" t="s">
        <v>1213</v>
      </c>
      <c r="P1" s="111" t="s">
        <v>2134</v>
      </c>
      <c r="Q1" s="111" t="s">
        <v>2133</v>
      </c>
      <c r="R1" s="83" t="s">
        <v>2454</v>
      </c>
      <c r="S1" s="77" t="s">
        <v>2984</v>
      </c>
      <c r="U1" s="77" t="s">
        <v>2456</v>
      </c>
      <c r="W1" s="111" t="s">
        <v>1213</v>
      </c>
      <c r="X1" s="111" t="s">
        <v>1214</v>
      </c>
      <c r="Y1" s="111" t="s">
        <v>238</v>
      </c>
      <c r="Z1" s="83" t="s">
        <v>2454</v>
      </c>
      <c r="AA1" s="77" t="s">
        <v>4130</v>
      </c>
      <c r="AC1" s="111" t="s">
        <v>1213</v>
      </c>
      <c r="AD1" s="111" t="s">
        <v>1214</v>
      </c>
      <c r="AE1" s="111" t="s">
        <v>238</v>
      </c>
      <c r="AF1" s="83" t="s">
        <v>2454</v>
      </c>
      <c r="AH1" s="77" t="s">
        <v>1160</v>
      </c>
      <c r="AI1" s="78" t="s">
        <v>1277</v>
      </c>
      <c r="AJ1" s="120"/>
      <c r="AK1" s="18" t="s">
        <v>1275</v>
      </c>
      <c r="AL1" s="18" t="s">
        <v>1277</v>
      </c>
      <c r="AM1" s="77"/>
      <c r="AN1" s="120" t="s">
        <v>1161</v>
      </c>
      <c r="AO1" s="80" t="s">
        <v>835</v>
      </c>
      <c r="AP1" s="18" t="s">
        <v>2985</v>
      </c>
      <c r="AQ1" s="18" t="s">
        <v>1277</v>
      </c>
      <c r="AR1" s="77"/>
      <c r="AS1" s="120" t="s">
        <v>2456</v>
      </c>
      <c r="AT1" s="80" t="s">
        <v>835</v>
      </c>
      <c r="AV1" s="120" t="s">
        <v>4130</v>
      </c>
      <c r="AW1" s="80" t="s">
        <v>835</v>
      </c>
    </row>
    <row r="2" spans="1:49" hidden="1">
      <c r="A2" s="1" t="s">
        <v>3299</v>
      </c>
      <c r="B2" t="s">
        <v>3300</v>
      </c>
      <c r="C2" t="s">
        <v>3301</v>
      </c>
      <c r="D2" t="s">
        <v>3302</v>
      </c>
      <c r="F2" s="6" t="s">
        <v>0</v>
      </c>
      <c r="G2" s="6" t="s">
        <v>3</v>
      </c>
      <c r="H2" s="77" t="s">
        <v>2</v>
      </c>
    </row>
    <row r="3" spans="1:49" hidden="1">
      <c r="G3" t="s">
        <v>235</v>
      </c>
      <c r="H3" s="79">
        <v>115589</v>
      </c>
      <c r="I3" s="80" t="s">
        <v>1772</v>
      </c>
      <c r="J3" s="1">
        <v>116137</v>
      </c>
      <c r="K3" s="21" t="s">
        <v>1772</v>
      </c>
      <c r="L3" s="79">
        <v>115971</v>
      </c>
      <c r="M3" s="100" t="s">
        <v>1771</v>
      </c>
      <c r="S3" s="79">
        <v>115971</v>
      </c>
      <c r="T3" s="100" t="s">
        <v>1771</v>
      </c>
      <c r="U3" s="79">
        <v>116050</v>
      </c>
      <c r="V3" s="125" t="s">
        <v>2956</v>
      </c>
      <c r="AA3" s="79"/>
      <c r="AB3" s="125"/>
      <c r="AG3" s="21"/>
    </row>
    <row r="4" spans="1:49" hidden="1">
      <c r="F4" s="6" t="s">
        <v>326</v>
      </c>
      <c r="H4" s="77">
        <v>38022545</v>
      </c>
      <c r="J4" s="76">
        <v>41555510</v>
      </c>
      <c r="K4" s="73"/>
      <c r="L4" s="77">
        <v>36945000</v>
      </c>
      <c r="S4" s="77">
        <v>36488139</v>
      </c>
      <c r="U4" s="77">
        <v>37165000</v>
      </c>
      <c r="W4" s="111">
        <v>9579210</v>
      </c>
      <c r="X4" s="111">
        <v>2288400</v>
      </c>
      <c r="Y4" s="111">
        <v>1554239</v>
      </c>
      <c r="Z4" s="83">
        <v>23743151</v>
      </c>
    </row>
    <row r="5" spans="1:49">
      <c r="A5" s="1">
        <v>1</v>
      </c>
      <c r="E5">
        <v>1</v>
      </c>
      <c r="F5" s="6" t="s">
        <v>42</v>
      </c>
      <c r="G5" s="6" t="s">
        <v>1</v>
      </c>
      <c r="H5" s="81">
        <v>334181</v>
      </c>
      <c r="I5" s="82"/>
      <c r="J5" s="26">
        <v>429863</v>
      </c>
      <c r="K5" s="1" t="s">
        <v>2448</v>
      </c>
      <c r="L5" s="81">
        <v>383309</v>
      </c>
      <c r="M5" s="82"/>
      <c r="O5" s="111">
        <v>0</v>
      </c>
      <c r="P5" s="111">
        <v>0</v>
      </c>
      <c r="Q5" s="111">
        <v>706</v>
      </c>
      <c r="R5" s="83">
        <v>382603</v>
      </c>
      <c r="S5" s="81">
        <v>371415.96500000003</v>
      </c>
      <c r="T5" s="82"/>
      <c r="U5" s="81">
        <v>390517</v>
      </c>
      <c r="V5" s="126"/>
      <c r="Y5" s="111">
        <v>762</v>
      </c>
      <c r="Z5" s="83">
        <v>389755</v>
      </c>
      <c r="AA5" s="81">
        <v>384111</v>
      </c>
      <c r="AB5" s="126"/>
    </row>
    <row r="6" spans="1:49">
      <c r="A6" s="1">
        <v>1</v>
      </c>
      <c r="B6">
        <v>1</v>
      </c>
      <c r="E6">
        <v>2</v>
      </c>
      <c r="F6" s="6" t="s">
        <v>3220</v>
      </c>
      <c r="G6" s="6" t="s">
        <v>1</v>
      </c>
      <c r="H6" s="81">
        <v>334181</v>
      </c>
      <c r="I6" s="82"/>
      <c r="J6" s="26">
        <v>429863</v>
      </c>
      <c r="K6" s="1"/>
      <c r="L6" s="81">
        <v>383309</v>
      </c>
      <c r="M6" s="82"/>
      <c r="O6" s="111">
        <v>0</v>
      </c>
      <c r="P6" s="111">
        <v>0</v>
      </c>
      <c r="Q6" s="111">
        <v>706</v>
      </c>
      <c r="R6" s="83">
        <v>382603</v>
      </c>
      <c r="S6" s="81">
        <v>371415.96500000003</v>
      </c>
      <c r="T6" s="82"/>
      <c r="U6" s="81">
        <v>390517</v>
      </c>
      <c r="V6" s="126"/>
      <c r="Y6" s="111">
        <v>762</v>
      </c>
      <c r="Z6" s="83">
        <v>389755</v>
      </c>
      <c r="AA6" s="81">
        <v>384111</v>
      </c>
      <c r="AB6" s="126"/>
    </row>
    <row r="7" spans="1:49">
      <c r="A7" s="1">
        <v>1</v>
      </c>
      <c r="B7">
        <v>1</v>
      </c>
      <c r="C7">
        <v>1</v>
      </c>
      <c r="E7">
        <v>3</v>
      </c>
      <c r="F7" s="6" t="s">
        <v>531</v>
      </c>
      <c r="G7" s="6" t="s">
        <v>1</v>
      </c>
      <c r="H7" s="81">
        <v>334181</v>
      </c>
      <c r="I7" s="82"/>
      <c r="J7" s="26">
        <v>429863</v>
      </c>
      <c r="K7" s="1"/>
      <c r="L7" s="81">
        <v>383309</v>
      </c>
      <c r="M7" s="82"/>
      <c r="O7" s="111">
        <v>0</v>
      </c>
      <c r="P7" s="111">
        <v>0</v>
      </c>
      <c r="Q7" s="111">
        <v>706</v>
      </c>
      <c r="R7" s="83">
        <v>382603</v>
      </c>
      <c r="S7" s="81">
        <v>371415.96500000003</v>
      </c>
      <c r="T7" s="82"/>
      <c r="U7" s="81">
        <v>390517</v>
      </c>
      <c r="V7" s="126"/>
      <c r="Y7" s="111">
        <v>762</v>
      </c>
      <c r="Z7" s="83">
        <v>389755</v>
      </c>
      <c r="AA7" s="81">
        <v>384111</v>
      </c>
      <c r="AB7" s="126"/>
      <c r="AE7" s="111">
        <v>833</v>
      </c>
      <c r="AF7" s="83">
        <v>383278</v>
      </c>
    </row>
    <row r="8" spans="1:49">
      <c r="A8" s="1">
        <v>1</v>
      </c>
      <c r="B8">
        <v>1</v>
      </c>
      <c r="C8">
        <v>1</v>
      </c>
      <c r="D8">
        <v>1</v>
      </c>
      <c r="E8">
        <v>4</v>
      </c>
      <c r="F8" s="6" t="s">
        <v>3565</v>
      </c>
      <c r="G8" t="s">
        <v>1215</v>
      </c>
      <c r="H8" s="79">
        <v>75725</v>
      </c>
      <c r="I8" s="83"/>
      <c r="J8" s="1">
        <v>74862</v>
      </c>
      <c r="K8" s="1"/>
      <c r="L8" s="79">
        <v>74230</v>
      </c>
      <c r="M8" s="101" t="s">
        <v>1278</v>
      </c>
      <c r="R8" s="83">
        <v>74230</v>
      </c>
      <c r="S8" s="121">
        <v>67933.7</v>
      </c>
      <c r="T8" s="101"/>
      <c r="U8" s="79">
        <v>70499</v>
      </c>
      <c r="V8" s="127" t="s">
        <v>1278</v>
      </c>
      <c r="Z8" s="83">
        <v>70499</v>
      </c>
      <c r="AA8" s="79">
        <v>72258</v>
      </c>
      <c r="AB8" s="127" t="s">
        <v>4236</v>
      </c>
      <c r="AF8" s="83">
        <f>AA8</f>
        <v>72258</v>
      </c>
    </row>
    <row r="9" spans="1:49">
      <c r="A9" s="1">
        <v>1</v>
      </c>
      <c r="B9">
        <v>1</v>
      </c>
      <c r="C9">
        <v>1</v>
      </c>
      <c r="D9">
        <v>2</v>
      </c>
      <c r="E9">
        <v>4</v>
      </c>
      <c r="F9" s="6" t="s">
        <v>3472</v>
      </c>
      <c r="G9" t="s">
        <v>1216</v>
      </c>
      <c r="H9" s="79">
        <f>143220+56572+23597</f>
        <v>223389</v>
      </c>
      <c r="I9" s="83"/>
      <c r="J9" s="26">
        <v>331856</v>
      </c>
      <c r="K9" s="26"/>
      <c r="L9" s="81">
        <v>285002</v>
      </c>
      <c r="M9" s="83"/>
      <c r="R9" s="83">
        <v>285002</v>
      </c>
      <c r="S9" s="79">
        <v>279891</v>
      </c>
      <c r="T9" s="83"/>
      <c r="U9" s="81">
        <v>294601</v>
      </c>
      <c r="V9" s="111"/>
      <c r="Z9" s="82">
        <v>294601</v>
      </c>
      <c r="AA9" s="81">
        <v>289862</v>
      </c>
      <c r="AB9" s="111"/>
      <c r="AF9" s="83">
        <f>AA9</f>
        <v>289862</v>
      </c>
      <c r="AG9" s="28" t="s">
        <v>4237</v>
      </c>
      <c r="AK9" s="26">
        <v>124891</v>
      </c>
      <c r="AL9" s="26"/>
      <c r="AM9" s="81"/>
      <c r="AN9" s="126">
        <v>77899</v>
      </c>
      <c r="AP9" s="1">
        <v>77898.2</v>
      </c>
      <c r="AS9" s="126"/>
      <c r="AV9" s="1">
        <v>74512</v>
      </c>
    </row>
    <row r="10" spans="1:49" hidden="1">
      <c r="J10" s="19"/>
      <c r="K10" s="19"/>
      <c r="AG10" s="25" t="s">
        <v>94</v>
      </c>
      <c r="AH10" s="79">
        <v>7395</v>
      </c>
      <c r="AK10" s="1">
        <v>6263</v>
      </c>
      <c r="AN10" s="111">
        <v>8280</v>
      </c>
      <c r="AR10" s="112" t="s">
        <v>4235</v>
      </c>
      <c r="AS10" s="111">
        <v>8640</v>
      </c>
      <c r="AV10" s="111">
        <v>8640</v>
      </c>
    </row>
    <row r="11" spans="1:49">
      <c r="A11" s="1">
        <v>1</v>
      </c>
      <c r="B11">
        <v>1</v>
      </c>
      <c r="C11">
        <v>1</v>
      </c>
      <c r="D11">
        <v>3</v>
      </c>
      <c r="E11">
        <v>4</v>
      </c>
      <c r="F11" s="6" t="s">
        <v>3473</v>
      </c>
      <c r="G11" t="s">
        <v>71</v>
      </c>
      <c r="H11" s="79">
        <v>8946</v>
      </c>
      <c r="I11" s="83"/>
      <c r="J11" s="1">
        <v>8595</v>
      </c>
      <c r="K11" s="1"/>
      <c r="L11" s="79">
        <v>9493</v>
      </c>
      <c r="M11" s="83"/>
      <c r="Q11" s="111">
        <v>706</v>
      </c>
      <c r="R11" s="83">
        <v>8787</v>
      </c>
      <c r="S11" s="79">
        <v>9911</v>
      </c>
      <c r="T11" s="83"/>
      <c r="U11" s="79">
        <v>11203</v>
      </c>
      <c r="Y11" s="111">
        <v>762</v>
      </c>
      <c r="Z11" s="83">
        <v>10441</v>
      </c>
      <c r="AA11" s="79">
        <v>8554</v>
      </c>
      <c r="AE11" s="111">
        <v>833</v>
      </c>
      <c r="AF11" s="83">
        <v>7721</v>
      </c>
      <c r="AG11" s="28" t="s">
        <v>822</v>
      </c>
      <c r="AH11" s="79">
        <v>5015</v>
      </c>
      <c r="AN11" s="111">
        <v>22</v>
      </c>
      <c r="AP11" s="1">
        <v>5014.8</v>
      </c>
      <c r="AQ11" s="21" t="s">
        <v>1010</v>
      </c>
      <c r="AR11" s="146"/>
      <c r="AS11" s="111">
        <v>5015</v>
      </c>
      <c r="AT11" s="80" t="s">
        <v>4238</v>
      </c>
      <c r="AV11" s="1">
        <v>4763</v>
      </c>
      <c r="AW11" s="80" t="s">
        <v>4238</v>
      </c>
    </row>
    <row r="12" spans="1:49">
      <c r="A12" s="1">
        <v>1</v>
      </c>
      <c r="B12">
        <v>1</v>
      </c>
      <c r="C12">
        <v>1</v>
      </c>
      <c r="D12">
        <v>4</v>
      </c>
      <c r="E12">
        <v>4</v>
      </c>
      <c r="F12" s="6" t="s">
        <v>3496</v>
      </c>
      <c r="G12" t="s">
        <v>1028</v>
      </c>
      <c r="H12" s="84"/>
      <c r="I12" s="85"/>
      <c r="J12" s="1">
        <v>14550</v>
      </c>
      <c r="K12" s="1"/>
      <c r="L12" s="79">
        <v>13213</v>
      </c>
      <c r="M12" s="83"/>
      <c r="R12" s="83">
        <v>13213</v>
      </c>
      <c r="S12" s="79">
        <v>13414.4</v>
      </c>
      <c r="T12" s="83"/>
      <c r="U12" s="79">
        <v>14214</v>
      </c>
      <c r="Z12" s="83">
        <v>14214</v>
      </c>
      <c r="AA12" s="79">
        <v>13411</v>
      </c>
      <c r="AF12" s="83">
        <f>AA12</f>
        <v>13411</v>
      </c>
      <c r="AH12" s="79">
        <v>322</v>
      </c>
    </row>
    <row r="13" spans="1:49" hidden="1">
      <c r="AG13" s="28" t="s">
        <v>823</v>
      </c>
      <c r="AH13" s="79">
        <v>9066</v>
      </c>
      <c r="AN13" s="111">
        <v>9066</v>
      </c>
      <c r="AP13" s="28">
        <v>9351.4</v>
      </c>
      <c r="AS13" s="111">
        <v>9084</v>
      </c>
      <c r="AV13" s="1">
        <v>9088</v>
      </c>
    </row>
    <row r="14" spans="1:49" hidden="1">
      <c r="AG14" s="28" t="s">
        <v>1029</v>
      </c>
      <c r="AH14" s="140">
        <v>6283</v>
      </c>
      <c r="AI14" s="141"/>
      <c r="AJ14" s="155"/>
      <c r="AN14" s="111">
        <v>2883</v>
      </c>
      <c r="AP14" s="1">
        <v>2838</v>
      </c>
      <c r="AS14" s="111">
        <v>3627</v>
      </c>
    </row>
    <row r="15" spans="1:49" hidden="1">
      <c r="AH15" s="84"/>
      <c r="AI15" s="85"/>
      <c r="AJ15" s="156"/>
      <c r="AN15" s="111">
        <v>721</v>
      </c>
    </row>
    <row r="16" spans="1:49">
      <c r="A16" s="1">
        <v>1</v>
      </c>
      <c r="B16">
        <v>1</v>
      </c>
      <c r="C16">
        <v>1</v>
      </c>
      <c r="D16">
        <v>5</v>
      </c>
      <c r="E16">
        <v>4</v>
      </c>
      <c r="F16" s="6" t="s">
        <v>3497</v>
      </c>
      <c r="G16" t="s">
        <v>1027</v>
      </c>
      <c r="H16" s="84"/>
      <c r="I16" s="85"/>
      <c r="J16" s="1"/>
      <c r="K16" s="1"/>
      <c r="L16" s="79">
        <v>1371</v>
      </c>
      <c r="M16" s="83"/>
      <c r="R16" s="83">
        <f>R20+R167+R177+R186+R222+R233</f>
        <v>3639320</v>
      </c>
      <c r="S16" s="79">
        <v>265.7</v>
      </c>
      <c r="T16" s="83"/>
      <c r="U16" s="94"/>
      <c r="AA16" s="120">
        <v>26</v>
      </c>
      <c r="AF16" s="83">
        <f>AA16</f>
        <v>26</v>
      </c>
      <c r="AM16" s="28" t="s">
        <v>2987</v>
      </c>
      <c r="AN16" s="135"/>
      <c r="AP16" s="1">
        <v>64</v>
      </c>
      <c r="AS16" s="124"/>
      <c r="AU16" t="s">
        <v>4239</v>
      </c>
      <c r="AV16" s="1">
        <v>19</v>
      </c>
    </row>
    <row r="17" spans="1:49" hidden="1">
      <c r="G17"/>
      <c r="H17" s="84"/>
      <c r="I17" s="85"/>
      <c r="J17" s="1"/>
      <c r="K17" s="1"/>
      <c r="L17" s="79"/>
      <c r="M17" s="83"/>
      <c r="R17" s="83">
        <v>1371</v>
      </c>
      <c r="S17" s="79"/>
      <c r="T17" s="83"/>
      <c r="U17" s="94"/>
      <c r="AA17" s="94"/>
      <c r="AM17" s="28" t="s">
        <v>2986</v>
      </c>
      <c r="AN17" s="135"/>
      <c r="AP17" s="1">
        <v>144.27000000000001</v>
      </c>
      <c r="AS17" s="124"/>
      <c r="AU17" t="s">
        <v>4240</v>
      </c>
      <c r="AV17" s="1">
        <v>7</v>
      </c>
    </row>
    <row r="18" spans="1:49">
      <c r="A18" s="1">
        <v>2</v>
      </c>
      <c r="E18">
        <v>1</v>
      </c>
      <c r="F18" s="6" t="s">
        <v>43</v>
      </c>
      <c r="G18" s="6" t="s">
        <v>5</v>
      </c>
      <c r="H18" s="81">
        <v>6170640</v>
      </c>
      <c r="I18" s="82"/>
      <c r="J18" s="26">
        <v>9467368</v>
      </c>
      <c r="K18" s="26"/>
      <c r="L18" s="81">
        <v>3947911</v>
      </c>
      <c r="M18" s="82"/>
      <c r="S18" s="79">
        <v>4427714.5209999997</v>
      </c>
      <c r="T18" s="83"/>
      <c r="U18" s="81">
        <v>3514212</v>
      </c>
      <c r="V18" s="126"/>
      <c r="W18" s="111">
        <v>297202</v>
      </c>
      <c r="Y18" s="111">
        <v>95117</v>
      </c>
      <c r="Z18" s="83">
        <v>3121893</v>
      </c>
      <c r="AA18" s="81">
        <v>3399227</v>
      </c>
      <c r="AB18" s="126"/>
    </row>
    <row r="19" spans="1:49" hidden="1">
      <c r="G19" s="15" t="s">
        <v>4</v>
      </c>
      <c r="H19" s="86">
        <f>H18/$H$3</f>
        <v>53.384318577027223</v>
      </c>
      <c r="I19" s="87"/>
      <c r="J19" s="2">
        <f>J18/$J$3</f>
        <v>81.518964671035064</v>
      </c>
      <c r="K19" s="2"/>
      <c r="L19" s="96"/>
      <c r="M19" s="97"/>
      <c r="S19" s="96">
        <f>S18/$S$3</f>
        <v>38.179497641651793</v>
      </c>
      <c r="T19" s="97"/>
      <c r="U19" s="96">
        <f>U18/$U$3</f>
        <v>30.281878500646272</v>
      </c>
      <c r="V19" s="128"/>
      <c r="AA19" s="96"/>
      <c r="AB19" s="128"/>
    </row>
    <row r="20" spans="1:49">
      <c r="A20" s="1">
        <v>2</v>
      </c>
      <c r="B20">
        <v>1</v>
      </c>
      <c r="E20">
        <v>2</v>
      </c>
      <c r="F20" s="20" t="s">
        <v>44</v>
      </c>
      <c r="G20" s="6" t="s">
        <v>6</v>
      </c>
      <c r="H20" s="81">
        <v>5268179</v>
      </c>
      <c r="I20" s="82"/>
      <c r="J20" s="26">
        <v>8654985</v>
      </c>
      <c r="K20" s="26"/>
      <c r="L20" s="81">
        <v>3144405</v>
      </c>
      <c r="M20" s="82"/>
      <c r="R20" s="83">
        <f>R21+R71+R89+R99+R104+R106+R108+R116+R125+R135+R153</f>
        <v>3074110</v>
      </c>
      <c r="S20" s="81">
        <v>3576724</v>
      </c>
      <c r="T20" s="82"/>
      <c r="U20" s="81">
        <v>2669399</v>
      </c>
      <c r="V20" s="126"/>
      <c r="W20" s="111">
        <v>22100</v>
      </c>
      <c r="Y20" s="111">
        <v>53797</v>
      </c>
      <c r="Z20" s="83">
        <v>2593502</v>
      </c>
      <c r="AA20" s="81">
        <v>2651867</v>
      </c>
      <c r="AB20" s="126"/>
    </row>
    <row r="21" spans="1:49">
      <c r="A21" s="1">
        <v>2</v>
      </c>
      <c r="B21">
        <v>1</v>
      </c>
      <c r="C21">
        <v>1</v>
      </c>
      <c r="E21">
        <v>3</v>
      </c>
      <c r="F21" s="20" t="s">
        <v>7</v>
      </c>
      <c r="G21" s="6" t="s">
        <v>8</v>
      </c>
      <c r="H21" s="77">
        <v>2444181</v>
      </c>
      <c r="J21" s="18">
        <v>2160906</v>
      </c>
      <c r="L21" s="77">
        <v>1897660</v>
      </c>
      <c r="O21" s="111">
        <v>6593</v>
      </c>
      <c r="Q21" s="111">
        <v>32368</v>
      </c>
      <c r="R21" s="83">
        <v>1858699</v>
      </c>
      <c r="S21" s="77">
        <v>1983059</v>
      </c>
      <c r="U21" s="77">
        <v>1513642</v>
      </c>
      <c r="W21" s="111">
        <v>14150</v>
      </c>
      <c r="Y21" s="111">
        <v>26076</v>
      </c>
      <c r="Z21" s="83">
        <v>1473416</v>
      </c>
      <c r="AA21" s="77">
        <v>1417958</v>
      </c>
      <c r="AC21" s="111">
        <v>6997</v>
      </c>
      <c r="AE21" s="111">
        <v>25929</v>
      </c>
      <c r="AF21" s="83">
        <v>1385032</v>
      </c>
    </row>
    <row r="22" spans="1:49">
      <c r="A22" s="1">
        <v>2</v>
      </c>
      <c r="B22">
        <v>1</v>
      </c>
      <c r="C22">
        <v>1</v>
      </c>
      <c r="D22">
        <v>1</v>
      </c>
      <c r="E22">
        <v>4</v>
      </c>
      <c r="F22" s="20" t="s">
        <v>3568</v>
      </c>
      <c r="G22" t="s">
        <v>1225</v>
      </c>
      <c r="H22" s="79"/>
      <c r="I22" s="88"/>
      <c r="J22" s="1">
        <v>1978992</v>
      </c>
      <c r="K22" s="1"/>
      <c r="L22" s="79">
        <v>1706600</v>
      </c>
      <c r="M22" s="83"/>
      <c r="O22" s="111">
        <v>4289</v>
      </c>
      <c r="Q22" s="111">
        <v>7726</v>
      </c>
      <c r="R22" s="83">
        <v>1694585</v>
      </c>
      <c r="S22" s="79">
        <v>1779938</v>
      </c>
      <c r="T22" s="83"/>
      <c r="U22" s="79">
        <v>1328197</v>
      </c>
      <c r="V22" s="111" t="s">
        <v>2561</v>
      </c>
      <c r="W22" s="111">
        <v>5146</v>
      </c>
      <c r="Y22" s="111">
        <v>3588</v>
      </c>
      <c r="Z22" s="83">
        <v>1319463</v>
      </c>
      <c r="AA22" s="79">
        <v>1240579</v>
      </c>
      <c r="AB22" s="111"/>
      <c r="AC22" s="111">
        <v>5986</v>
      </c>
      <c r="AE22" s="111">
        <v>3626</v>
      </c>
      <c r="AF22" s="83">
        <v>1230967</v>
      </c>
      <c r="AG22" s="3" t="s">
        <v>95</v>
      </c>
      <c r="AH22" s="79">
        <v>2046818</v>
      </c>
      <c r="AK22" s="1">
        <v>1793566</v>
      </c>
      <c r="AN22" s="111">
        <v>1539172</v>
      </c>
      <c r="AO22" s="80" t="s">
        <v>824</v>
      </c>
      <c r="AP22" s="1">
        <v>1779938</v>
      </c>
      <c r="AS22" s="111">
        <v>1194459</v>
      </c>
      <c r="AT22" s="111" t="s">
        <v>2561</v>
      </c>
      <c r="AV22" s="1">
        <v>1100219</v>
      </c>
      <c r="AW22" s="80" t="s">
        <v>4241</v>
      </c>
    </row>
    <row r="23" spans="1:49" hidden="1">
      <c r="AG23" s="28" t="s">
        <v>1217</v>
      </c>
      <c r="AH23" s="84"/>
      <c r="AI23" s="85"/>
      <c r="AJ23" s="156"/>
      <c r="AK23" s="1">
        <v>389507.6</v>
      </c>
      <c r="AN23" s="111">
        <v>362706</v>
      </c>
      <c r="AP23" s="1">
        <v>392902</v>
      </c>
      <c r="AS23" s="111">
        <v>325361</v>
      </c>
      <c r="AV23" s="1">
        <v>358233</v>
      </c>
    </row>
    <row r="24" spans="1:49" hidden="1">
      <c r="AG24" s="28" t="s">
        <v>1218</v>
      </c>
      <c r="AH24" s="84"/>
      <c r="AI24" s="85"/>
      <c r="AJ24" s="156"/>
      <c r="AK24" s="1">
        <v>49007.79</v>
      </c>
      <c r="AN24" s="111">
        <v>44091</v>
      </c>
      <c r="AP24" s="1">
        <v>43366</v>
      </c>
      <c r="AS24" s="111">
        <v>31402</v>
      </c>
      <c r="AV24" s="1">
        <v>34707</v>
      </c>
    </row>
    <row r="25" spans="1:49" hidden="1">
      <c r="AG25" s="28" t="s">
        <v>1219</v>
      </c>
      <c r="AH25" s="84"/>
      <c r="AI25" s="85"/>
      <c r="AJ25" s="156"/>
      <c r="AK25" s="1">
        <v>64960</v>
      </c>
      <c r="AN25" s="111">
        <v>42734</v>
      </c>
      <c r="AP25" s="1">
        <v>59819.87</v>
      </c>
      <c r="AS25" s="111">
        <v>45073</v>
      </c>
      <c r="AV25" s="1">
        <v>54459</v>
      </c>
    </row>
    <row r="26" spans="1:49" hidden="1">
      <c r="AG26" s="28" t="s">
        <v>1220</v>
      </c>
      <c r="AH26" s="84"/>
      <c r="AI26" s="85"/>
      <c r="AJ26" s="156"/>
      <c r="AK26" s="1">
        <v>108514</v>
      </c>
      <c r="AN26" s="111">
        <v>102870</v>
      </c>
      <c r="AP26" s="1">
        <v>112398.65</v>
      </c>
      <c r="AS26" s="111">
        <v>92121</v>
      </c>
      <c r="AV26" s="1">
        <v>100589</v>
      </c>
    </row>
    <row r="27" spans="1:49" hidden="1">
      <c r="F27" s="20"/>
      <c r="AG27" s="28" t="s">
        <v>1221</v>
      </c>
      <c r="AH27" s="81">
        <v>1006026</v>
      </c>
      <c r="AI27" s="82"/>
      <c r="AJ27" s="126"/>
      <c r="AK27" s="26">
        <f>785618.86+26112</f>
        <v>811730.86</v>
      </c>
      <c r="AL27" s="26" t="s">
        <v>1279</v>
      </c>
      <c r="AM27" s="81"/>
      <c r="AN27" s="126">
        <v>570745</v>
      </c>
      <c r="AP27" s="1">
        <v>650837</v>
      </c>
      <c r="AS27" s="126">
        <v>341879</v>
      </c>
      <c r="AV27" s="1">
        <v>196433</v>
      </c>
    </row>
    <row r="28" spans="1:49" hidden="1">
      <c r="F28" s="20"/>
      <c r="AG28" s="28" t="s">
        <v>1222</v>
      </c>
      <c r="AH28" s="84"/>
      <c r="AI28" s="85"/>
      <c r="AJ28" s="156"/>
      <c r="AK28" s="1">
        <v>45019</v>
      </c>
      <c r="AN28" s="111">
        <v>102870</v>
      </c>
      <c r="AP28" s="1">
        <v>44298.8</v>
      </c>
      <c r="AS28" s="111">
        <v>33996</v>
      </c>
      <c r="AV28" s="1">
        <v>38230</v>
      </c>
    </row>
    <row r="29" spans="1:49" hidden="1">
      <c r="F29" s="20"/>
      <c r="AG29" s="28" t="s">
        <v>1223</v>
      </c>
      <c r="AH29" s="84"/>
      <c r="AI29" s="85"/>
      <c r="AJ29" s="156"/>
      <c r="AK29" s="1">
        <v>211465</v>
      </c>
      <c r="AN29" s="111">
        <v>243309</v>
      </c>
      <c r="AP29" s="1">
        <v>219442.6</v>
      </c>
      <c r="AS29" s="111">
        <v>229301</v>
      </c>
      <c r="AV29" s="1">
        <v>227396</v>
      </c>
    </row>
    <row r="30" spans="1:49" hidden="1">
      <c r="F30" s="20"/>
      <c r="AG30" s="28" t="s">
        <v>1224</v>
      </c>
      <c r="AH30" s="84"/>
      <c r="AI30" s="85"/>
      <c r="AJ30" s="156"/>
      <c r="AK30" s="1">
        <v>31345</v>
      </c>
      <c r="AN30" s="111">
        <v>31466</v>
      </c>
      <c r="AP30" s="1">
        <v>24433</v>
      </c>
      <c r="AS30" s="111">
        <v>25364</v>
      </c>
      <c r="AV30" s="1">
        <v>25360</v>
      </c>
    </row>
    <row r="31" spans="1:49" hidden="1">
      <c r="F31" s="20"/>
      <c r="AG31" s="3" t="s">
        <v>96</v>
      </c>
      <c r="AH31" s="79">
        <v>136652</v>
      </c>
      <c r="AK31" s="1">
        <v>185426</v>
      </c>
      <c r="AN31" s="111">
        <v>167428</v>
      </c>
      <c r="AO31" s="80" t="s">
        <v>821</v>
      </c>
      <c r="AP31" s="1">
        <v>152801</v>
      </c>
      <c r="AS31" s="111">
        <v>133738</v>
      </c>
      <c r="AT31" s="80" t="s">
        <v>2562</v>
      </c>
      <c r="AV31" s="1">
        <v>140360</v>
      </c>
      <c r="AW31" s="88" t="s">
        <v>4242</v>
      </c>
    </row>
    <row r="32" spans="1:49" hidden="1">
      <c r="F32" s="20"/>
      <c r="AG32" s="28" t="s">
        <v>1217</v>
      </c>
      <c r="AK32" s="1">
        <v>111802</v>
      </c>
      <c r="AN32" s="111">
        <v>99270</v>
      </c>
      <c r="AP32" s="1">
        <v>91643</v>
      </c>
      <c r="AS32" s="111">
        <v>80262</v>
      </c>
      <c r="AV32" s="1">
        <v>82297</v>
      </c>
    </row>
    <row r="33" spans="1:49" hidden="1">
      <c r="F33" s="20"/>
      <c r="AG33" s="28" t="s">
        <v>1218</v>
      </c>
      <c r="AK33" s="1">
        <v>13416</v>
      </c>
      <c r="AN33" s="111">
        <v>11912</v>
      </c>
      <c r="AP33" s="1">
        <v>10080</v>
      </c>
      <c r="AS33" s="111">
        <v>8027</v>
      </c>
      <c r="AV33" s="1">
        <v>8230</v>
      </c>
    </row>
    <row r="34" spans="1:49" hidden="1">
      <c r="F34" s="20"/>
      <c r="AG34" s="28" t="s">
        <v>1220</v>
      </c>
      <c r="AK34" s="1">
        <v>15509</v>
      </c>
      <c r="AN34" s="111">
        <v>13898</v>
      </c>
      <c r="AP34" s="1">
        <v>12380</v>
      </c>
      <c r="AS34" s="111">
        <v>11036</v>
      </c>
      <c r="AV34" s="1">
        <v>6905</v>
      </c>
    </row>
    <row r="35" spans="1:49" hidden="1">
      <c r="F35" s="20"/>
      <c r="AG35" s="28" t="s">
        <v>1223</v>
      </c>
      <c r="AK35" s="1">
        <v>24167.77</v>
      </c>
      <c r="AN35" s="111">
        <v>23389</v>
      </c>
      <c r="AP35" s="1">
        <v>21659.599999999999</v>
      </c>
      <c r="AS35" s="111">
        <v>18930</v>
      </c>
      <c r="AV35" s="1">
        <v>22014</v>
      </c>
    </row>
    <row r="36" spans="1:49">
      <c r="A36" s="1">
        <v>2</v>
      </c>
      <c r="B36">
        <v>1</v>
      </c>
      <c r="C36">
        <v>1</v>
      </c>
      <c r="D36">
        <v>2</v>
      </c>
      <c r="E36">
        <f>COUNT(A36:D36)</f>
        <v>4</v>
      </c>
      <c r="F36" s="20" t="s">
        <v>3569</v>
      </c>
      <c r="G36" t="s">
        <v>1226</v>
      </c>
      <c r="H36" s="79"/>
      <c r="I36" s="83"/>
      <c r="J36" s="1">
        <v>301</v>
      </c>
      <c r="K36" s="1" t="s">
        <v>1280</v>
      </c>
      <c r="L36" s="79">
        <v>269</v>
      </c>
      <c r="M36" s="83"/>
      <c r="R36" s="83">
        <v>269</v>
      </c>
      <c r="S36" s="94"/>
      <c r="T36" s="95"/>
      <c r="U36" s="79">
        <v>269</v>
      </c>
      <c r="V36" s="111" t="s">
        <v>2563</v>
      </c>
      <c r="Z36" s="83">
        <v>269</v>
      </c>
      <c r="AA36" s="79">
        <v>271</v>
      </c>
      <c r="AB36" s="111" t="s">
        <v>4243</v>
      </c>
      <c r="AF36" s="83">
        <f>AA36</f>
        <v>271</v>
      </c>
    </row>
    <row r="37" spans="1:49">
      <c r="A37" s="1">
        <v>2</v>
      </c>
      <c r="B37">
        <v>1</v>
      </c>
      <c r="C37">
        <v>1</v>
      </c>
      <c r="D37">
        <v>3</v>
      </c>
      <c r="E37">
        <f t="shared" ref="E37:E39" si="0">COUNT(A37:D37)</f>
        <v>4</v>
      </c>
      <c r="F37" s="20" t="s">
        <v>3570</v>
      </c>
      <c r="G37" t="s">
        <v>1227</v>
      </c>
      <c r="H37" s="79"/>
      <c r="I37" s="83"/>
      <c r="J37" s="1">
        <v>31</v>
      </c>
      <c r="K37" s="1" t="s">
        <v>1281</v>
      </c>
      <c r="L37" s="79">
        <v>31</v>
      </c>
      <c r="M37" s="83"/>
      <c r="R37" s="83">
        <v>31</v>
      </c>
      <c r="S37" s="79">
        <v>31</v>
      </c>
      <c r="T37" s="83" t="s">
        <v>2564</v>
      </c>
      <c r="U37" s="79">
        <v>31</v>
      </c>
      <c r="V37" s="111" t="s">
        <v>2564</v>
      </c>
      <c r="Z37" s="83">
        <v>31</v>
      </c>
      <c r="AA37" s="79">
        <v>31</v>
      </c>
      <c r="AB37" s="111" t="s">
        <v>4244</v>
      </c>
      <c r="AF37" s="83">
        <f t="shared" ref="AF37:AF39" si="1">AA37</f>
        <v>31</v>
      </c>
    </row>
    <row r="38" spans="1:49">
      <c r="A38" s="1">
        <v>2</v>
      </c>
      <c r="B38">
        <v>1</v>
      </c>
      <c r="C38">
        <v>1</v>
      </c>
      <c r="D38">
        <v>4</v>
      </c>
      <c r="E38">
        <f t="shared" si="0"/>
        <v>4</v>
      </c>
      <c r="F38" s="20" t="s">
        <v>3571</v>
      </c>
      <c r="G38" t="s">
        <v>2567</v>
      </c>
      <c r="H38" s="79">
        <v>23416</v>
      </c>
      <c r="I38" s="83"/>
      <c r="J38" s="1">
        <v>20028</v>
      </c>
      <c r="K38" s="1"/>
      <c r="L38" s="79">
        <v>21744</v>
      </c>
      <c r="M38" s="83"/>
      <c r="R38" s="83">
        <v>21744</v>
      </c>
      <c r="S38" s="79">
        <v>21594.57</v>
      </c>
      <c r="T38" s="83" t="s">
        <v>2990</v>
      </c>
      <c r="U38" s="79">
        <v>22742</v>
      </c>
      <c r="V38" s="111" t="s">
        <v>2568</v>
      </c>
      <c r="Z38" s="83">
        <v>22742</v>
      </c>
      <c r="AA38" s="79">
        <v>23111</v>
      </c>
      <c r="AB38" s="111" t="s">
        <v>4245</v>
      </c>
      <c r="AF38" s="83">
        <f t="shared" si="1"/>
        <v>23111</v>
      </c>
    </row>
    <row r="39" spans="1:49">
      <c r="A39" s="1">
        <v>2</v>
      </c>
      <c r="B39">
        <v>1</v>
      </c>
      <c r="C39">
        <v>1</v>
      </c>
      <c r="D39">
        <v>5</v>
      </c>
      <c r="E39">
        <f t="shared" si="0"/>
        <v>4</v>
      </c>
      <c r="F39" s="20" t="s">
        <v>3572</v>
      </c>
      <c r="G39" t="s">
        <v>2566</v>
      </c>
      <c r="H39" s="79">
        <v>11812</v>
      </c>
      <c r="I39" s="83"/>
      <c r="J39" s="1">
        <v>10791.6</v>
      </c>
      <c r="K39" s="1"/>
      <c r="L39" s="79">
        <v>10887</v>
      </c>
      <c r="M39" s="83"/>
      <c r="O39" s="111">
        <v>7</v>
      </c>
      <c r="R39" s="83">
        <v>10880</v>
      </c>
      <c r="S39" s="79">
        <v>10110.323</v>
      </c>
      <c r="T39" s="83"/>
      <c r="U39" s="79">
        <v>10556</v>
      </c>
      <c r="V39" s="111"/>
      <c r="Z39" s="83">
        <v>10556</v>
      </c>
      <c r="AA39" s="79">
        <v>9834</v>
      </c>
      <c r="AB39" s="111"/>
      <c r="AF39" s="83">
        <f t="shared" si="1"/>
        <v>9834</v>
      </c>
      <c r="AG39" s="28" t="s">
        <v>825</v>
      </c>
      <c r="AH39" s="79">
        <v>6590</v>
      </c>
      <c r="AI39" s="80" t="s">
        <v>1743</v>
      </c>
      <c r="AJ39" s="129"/>
      <c r="AN39" s="111">
        <v>5442</v>
      </c>
      <c r="AP39" s="1">
        <v>5442</v>
      </c>
      <c r="AS39" s="111">
        <v>5255</v>
      </c>
      <c r="AV39" s="1">
        <v>5139</v>
      </c>
    </row>
    <row r="40" spans="1:49" hidden="1">
      <c r="G40"/>
      <c r="H40" s="79"/>
      <c r="I40" s="83"/>
      <c r="J40" s="1"/>
      <c r="K40" s="1"/>
      <c r="L40" s="79"/>
      <c r="M40" s="83"/>
      <c r="S40" s="79"/>
      <c r="T40" s="83"/>
      <c r="U40" s="79"/>
      <c r="V40" s="111"/>
      <c r="AA40" s="79"/>
      <c r="AB40" s="111"/>
      <c r="AG40" s="28" t="s">
        <v>826</v>
      </c>
      <c r="AH40" s="79">
        <v>2420</v>
      </c>
      <c r="AN40" s="111">
        <v>1722</v>
      </c>
      <c r="AP40" s="1">
        <v>1577</v>
      </c>
      <c r="AS40" s="111">
        <v>1693</v>
      </c>
      <c r="AV40" s="1">
        <v>1633</v>
      </c>
    </row>
    <row r="41" spans="1:49" hidden="1">
      <c r="G41"/>
      <c r="H41" s="79"/>
      <c r="I41" s="83"/>
      <c r="J41" s="1"/>
      <c r="K41" s="1"/>
      <c r="L41" s="79"/>
      <c r="M41" s="83"/>
      <c r="S41" s="79"/>
      <c r="T41" s="83"/>
      <c r="U41" s="79"/>
      <c r="V41" s="111"/>
      <c r="AA41" s="79"/>
      <c r="AB41" s="111"/>
      <c r="AG41" s="28" t="s">
        <v>2991</v>
      </c>
      <c r="AP41" s="1">
        <v>1277.55</v>
      </c>
      <c r="AV41" s="1">
        <v>1296</v>
      </c>
    </row>
    <row r="42" spans="1:49">
      <c r="A42" s="1">
        <v>2</v>
      </c>
      <c r="B42">
        <v>1</v>
      </c>
      <c r="C42">
        <v>1</v>
      </c>
      <c r="D42">
        <v>6</v>
      </c>
      <c r="E42">
        <f t="shared" ref="E42:E44" si="2">COUNT(A42:D42)</f>
        <v>4</v>
      </c>
      <c r="F42" s="20" t="s">
        <v>3573</v>
      </c>
      <c r="G42" t="s">
        <v>1228</v>
      </c>
      <c r="H42" s="79"/>
      <c r="I42" s="83"/>
      <c r="J42" s="1">
        <v>5664</v>
      </c>
      <c r="K42" s="1"/>
      <c r="L42" s="79">
        <v>8654</v>
      </c>
      <c r="M42" s="83"/>
      <c r="R42" s="83">
        <v>8654</v>
      </c>
      <c r="S42" s="79">
        <v>7176.99</v>
      </c>
      <c r="T42" s="83" t="s">
        <v>2992</v>
      </c>
      <c r="U42" s="79">
        <v>6927</v>
      </c>
      <c r="V42" s="111" t="s">
        <v>2565</v>
      </c>
      <c r="Z42" s="83">
        <v>6927</v>
      </c>
      <c r="AA42" s="79">
        <v>6916</v>
      </c>
      <c r="AB42" s="111" t="s">
        <v>4246</v>
      </c>
      <c r="AF42" s="83">
        <f t="shared" ref="AF42:AF44" si="3">AA42</f>
        <v>6916</v>
      </c>
      <c r="AU42" t="s">
        <v>4247</v>
      </c>
      <c r="AV42" s="1">
        <v>2160</v>
      </c>
    </row>
    <row r="43" spans="1:49" hidden="1">
      <c r="F43" s="20"/>
      <c r="G43"/>
      <c r="H43" s="79"/>
      <c r="I43" s="83"/>
      <c r="J43" s="1"/>
      <c r="K43" s="1"/>
      <c r="L43" s="79"/>
      <c r="M43" s="83"/>
      <c r="S43" s="79"/>
      <c r="T43" s="83"/>
      <c r="U43" s="79"/>
      <c r="V43" s="111"/>
      <c r="AA43" s="79"/>
      <c r="AB43" s="111"/>
      <c r="AU43" t="s">
        <v>4248</v>
      </c>
      <c r="AV43" s="1">
        <v>2617</v>
      </c>
    </row>
    <row r="44" spans="1:49">
      <c r="A44" s="1">
        <v>2</v>
      </c>
      <c r="B44">
        <v>1</v>
      </c>
      <c r="C44">
        <v>1</v>
      </c>
      <c r="D44">
        <v>7</v>
      </c>
      <c r="E44">
        <f t="shared" si="2"/>
        <v>4</v>
      </c>
      <c r="F44" s="20" t="s">
        <v>3574</v>
      </c>
      <c r="G44" t="s">
        <v>1229</v>
      </c>
      <c r="H44" s="79"/>
      <c r="I44" s="83"/>
      <c r="J44" s="1">
        <v>1409</v>
      </c>
      <c r="K44" s="1"/>
      <c r="L44" s="79">
        <v>2262</v>
      </c>
      <c r="M44" s="83"/>
      <c r="R44" s="83">
        <v>2262</v>
      </c>
      <c r="S44" s="79">
        <v>4426.7</v>
      </c>
      <c r="T44" s="83"/>
      <c r="U44" s="79">
        <v>4437</v>
      </c>
      <c r="V44" s="111" t="s">
        <v>2565</v>
      </c>
      <c r="Z44" s="83">
        <v>4437</v>
      </c>
      <c r="AA44" s="79">
        <v>4389</v>
      </c>
      <c r="AB44" s="111"/>
      <c r="AF44" s="83">
        <f t="shared" si="3"/>
        <v>4389</v>
      </c>
      <c r="AG44" s="1" t="s">
        <v>2994</v>
      </c>
      <c r="AP44" s="1">
        <v>1962.8</v>
      </c>
      <c r="AQ44" t="s">
        <v>2993</v>
      </c>
      <c r="AV44" s="1">
        <v>1973</v>
      </c>
    </row>
    <row r="45" spans="1:49" hidden="1">
      <c r="G45"/>
      <c r="H45" s="79"/>
      <c r="I45" s="83"/>
      <c r="J45" s="1"/>
      <c r="K45" s="1"/>
      <c r="L45" s="79"/>
      <c r="M45" s="83"/>
      <c r="S45" s="79"/>
      <c r="T45" s="83"/>
      <c r="U45" s="79"/>
      <c r="V45" s="111"/>
      <c r="AA45" s="79"/>
      <c r="AB45" s="111"/>
      <c r="AG45" s="21" t="s">
        <v>2995</v>
      </c>
      <c r="AP45" s="1">
        <v>1323.5</v>
      </c>
      <c r="AV45" s="1">
        <v>1500</v>
      </c>
    </row>
    <row r="46" spans="1:49">
      <c r="A46" s="1">
        <v>2</v>
      </c>
      <c r="B46">
        <v>1</v>
      </c>
      <c r="C46">
        <v>1</v>
      </c>
      <c r="D46">
        <v>8</v>
      </c>
      <c r="E46">
        <f t="shared" ref="E46:E47" si="4">COUNT(A46:D46)</f>
        <v>4</v>
      </c>
      <c r="F46" s="20" t="s">
        <v>3575</v>
      </c>
      <c r="G46" t="s">
        <v>1230</v>
      </c>
      <c r="H46" s="79"/>
      <c r="I46" s="83"/>
      <c r="J46" s="1">
        <v>352</v>
      </c>
      <c r="K46" s="1"/>
      <c r="L46" s="79">
        <v>907</v>
      </c>
      <c r="M46" s="83"/>
      <c r="Q46" s="111">
        <v>8</v>
      </c>
      <c r="R46" s="83">
        <v>899</v>
      </c>
      <c r="S46" s="79">
        <v>483.8</v>
      </c>
      <c r="T46" s="83" t="s">
        <v>2996</v>
      </c>
      <c r="U46" s="79">
        <v>871</v>
      </c>
      <c r="V46" s="111"/>
      <c r="Y46" s="111">
        <v>8</v>
      </c>
      <c r="Z46" s="83">
        <v>863</v>
      </c>
      <c r="AA46" s="79">
        <v>737</v>
      </c>
      <c r="AB46" s="111"/>
      <c r="AE46" s="111">
        <v>8</v>
      </c>
      <c r="AF46" s="83">
        <v>729</v>
      </c>
    </row>
    <row r="47" spans="1:49">
      <c r="A47" s="1">
        <v>2</v>
      </c>
      <c r="B47">
        <v>1</v>
      </c>
      <c r="C47">
        <v>1</v>
      </c>
      <c r="D47">
        <v>9</v>
      </c>
      <c r="E47">
        <f t="shared" si="4"/>
        <v>4</v>
      </c>
      <c r="F47" s="20" t="s">
        <v>3576</v>
      </c>
      <c r="G47" t="s">
        <v>97</v>
      </c>
      <c r="H47" s="81">
        <v>184205</v>
      </c>
      <c r="I47" s="82"/>
      <c r="J47" s="26">
        <v>121769</v>
      </c>
      <c r="K47" s="1"/>
      <c r="L47" s="79">
        <v>126349</v>
      </c>
      <c r="M47" s="83"/>
      <c r="Q47" s="111">
        <v>23433</v>
      </c>
      <c r="R47" s="83">
        <v>102916</v>
      </c>
      <c r="S47" s="79">
        <v>135057</v>
      </c>
      <c r="T47" s="83"/>
      <c r="U47" s="79">
        <v>125055</v>
      </c>
      <c r="V47" s="111"/>
      <c r="W47" s="111">
        <v>8000</v>
      </c>
      <c r="Y47" s="111">
        <v>21279</v>
      </c>
      <c r="Z47" s="83">
        <v>95776</v>
      </c>
      <c r="AA47" s="79">
        <v>116087</v>
      </c>
      <c r="AB47" s="111"/>
      <c r="AE47" s="111">
        <v>21094</v>
      </c>
      <c r="AF47" s="83">
        <v>94993</v>
      </c>
      <c r="AG47" s="21" t="s">
        <v>827</v>
      </c>
      <c r="AH47" s="79">
        <v>16472</v>
      </c>
      <c r="AK47" s="1">
        <v>17224</v>
      </c>
      <c r="AL47" s="1" t="s">
        <v>1282</v>
      </c>
      <c r="AN47" s="111">
        <v>16474</v>
      </c>
      <c r="AP47" s="1">
        <v>19815.740000000002</v>
      </c>
      <c r="AQ47" t="s">
        <v>2997</v>
      </c>
      <c r="AS47" s="111">
        <v>20423</v>
      </c>
      <c r="AT47" s="80" t="s">
        <v>2569</v>
      </c>
      <c r="AV47" s="1">
        <v>20024</v>
      </c>
      <c r="AW47" s="88" t="s">
        <v>4249</v>
      </c>
    </row>
    <row r="48" spans="1:49" hidden="1">
      <c r="AG48" s="28" t="s">
        <v>828</v>
      </c>
      <c r="AH48" s="79">
        <v>38505</v>
      </c>
      <c r="AK48" s="1">
        <v>33494</v>
      </c>
      <c r="AN48" s="111">
        <v>33062</v>
      </c>
      <c r="AP48" s="1">
        <v>39012.898999999998</v>
      </c>
      <c r="AQ48" t="s">
        <v>2998</v>
      </c>
      <c r="AS48" s="111">
        <v>28947</v>
      </c>
      <c r="AT48" s="80" t="s">
        <v>2570</v>
      </c>
      <c r="AV48" s="1">
        <v>31795</v>
      </c>
    </row>
    <row r="49" spans="1:49" hidden="1">
      <c r="AG49" s="21" t="s">
        <v>829</v>
      </c>
      <c r="AH49" s="79">
        <v>16261</v>
      </c>
      <c r="AK49" s="1">
        <v>16212</v>
      </c>
      <c r="AN49" s="111">
        <v>14562</v>
      </c>
      <c r="AP49" s="1">
        <v>15752</v>
      </c>
      <c r="AS49" s="111">
        <v>14584</v>
      </c>
      <c r="AV49" s="1">
        <v>11972</v>
      </c>
    </row>
    <row r="50" spans="1:49" hidden="1">
      <c r="AG50" s="28" t="s">
        <v>2571</v>
      </c>
      <c r="AH50" s="79">
        <v>41931</v>
      </c>
      <c r="AK50" s="1">
        <v>41105</v>
      </c>
      <c r="AN50" s="111">
        <v>41463</v>
      </c>
      <c r="AP50" s="1">
        <v>40897</v>
      </c>
      <c r="AS50" s="111">
        <v>35088</v>
      </c>
      <c r="AT50" s="80" t="s">
        <v>2572</v>
      </c>
      <c r="AV50" s="1">
        <v>36639</v>
      </c>
    </row>
    <row r="51" spans="1:49" hidden="1">
      <c r="AG51" s="28" t="s">
        <v>2999</v>
      </c>
      <c r="AH51" s="79">
        <v>10680</v>
      </c>
      <c r="AK51" s="1">
        <v>11446</v>
      </c>
      <c r="AN51" s="111">
        <v>12529</v>
      </c>
      <c r="AP51" s="1">
        <v>11378</v>
      </c>
      <c r="AS51" s="111">
        <v>15936</v>
      </c>
      <c r="AT51" s="80" t="s">
        <v>2573</v>
      </c>
      <c r="AV51" s="1">
        <v>15186</v>
      </c>
    </row>
    <row r="52" spans="1:49" hidden="1">
      <c r="AG52" s="28" t="s">
        <v>2574</v>
      </c>
      <c r="AN52" s="111">
        <v>7770</v>
      </c>
      <c r="AO52" s="80" t="s">
        <v>2957</v>
      </c>
      <c r="AS52" s="111">
        <v>4387</v>
      </c>
      <c r="AT52" s="80" t="s">
        <v>2575</v>
      </c>
      <c r="AV52" s="1">
        <v>0</v>
      </c>
    </row>
    <row r="53" spans="1:49" hidden="1">
      <c r="AG53" s="21"/>
      <c r="AH53" s="84"/>
      <c r="AI53" s="85"/>
      <c r="AJ53" s="156"/>
      <c r="AK53" s="8"/>
      <c r="AL53" s="8"/>
      <c r="AM53" s="84"/>
      <c r="AP53" s="28"/>
      <c r="AQ53" s="21"/>
      <c r="AR53" s="146"/>
      <c r="AS53" s="129"/>
    </row>
    <row r="54" spans="1:49" hidden="1">
      <c r="AG54" s="21" t="s">
        <v>830</v>
      </c>
      <c r="AH54" s="81">
        <v>29820</v>
      </c>
      <c r="AI54" s="82"/>
      <c r="AJ54" s="126"/>
      <c r="AK54" s="26"/>
      <c r="AN54" s="113"/>
      <c r="AO54" s="145"/>
      <c r="AP54" s="12"/>
      <c r="AQ54" s="35"/>
      <c r="AR54" s="234"/>
      <c r="AS54" s="235"/>
    </row>
    <row r="55" spans="1:49" hidden="1">
      <c r="AG55" s="21" t="s">
        <v>831</v>
      </c>
      <c r="AH55" s="81">
        <v>28550</v>
      </c>
      <c r="AI55" s="82"/>
      <c r="AJ55" s="126"/>
      <c r="AK55" s="26"/>
      <c r="AN55" s="113"/>
      <c r="AO55" s="145"/>
      <c r="AP55" s="12"/>
      <c r="AQ55" s="35"/>
      <c r="AR55" s="234"/>
      <c r="AS55" s="235"/>
    </row>
    <row r="56" spans="1:49" hidden="1">
      <c r="AG56" s="21" t="s">
        <v>3000</v>
      </c>
      <c r="AH56" s="81"/>
      <c r="AI56" s="82"/>
      <c r="AJ56" s="126"/>
      <c r="AK56" s="26"/>
      <c r="AN56" s="113"/>
      <c r="AP56" s="1">
        <v>7717.5</v>
      </c>
      <c r="AR56" s="114"/>
      <c r="AS56" s="113"/>
    </row>
    <row r="57" spans="1:49" hidden="1">
      <c r="AG57" s="21" t="s">
        <v>2576</v>
      </c>
      <c r="AH57" s="81"/>
      <c r="AI57" s="82"/>
      <c r="AJ57" s="126"/>
      <c r="AK57" s="26"/>
      <c r="AN57" s="113"/>
      <c r="AS57" s="111">
        <v>4664</v>
      </c>
      <c r="AT57" s="80" t="s">
        <v>2577</v>
      </c>
    </row>
    <row r="58" spans="1:49">
      <c r="A58" s="1">
        <v>2</v>
      </c>
      <c r="B58">
        <v>1</v>
      </c>
      <c r="C58">
        <v>1</v>
      </c>
      <c r="D58">
        <v>10</v>
      </c>
      <c r="E58">
        <f t="shared" ref="E58:E63" si="5">COUNT(A58:D58)</f>
        <v>4</v>
      </c>
      <c r="F58" s="20" t="s">
        <v>3577</v>
      </c>
      <c r="G58" t="s">
        <v>1231</v>
      </c>
      <c r="H58" s="79"/>
      <c r="I58" s="83"/>
      <c r="J58" s="1">
        <v>111</v>
      </c>
      <c r="K58" s="1"/>
      <c r="L58" s="79">
        <v>100</v>
      </c>
      <c r="M58" s="83"/>
      <c r="O58" s="111">
        <v>47</v>
      </c>
      <c r="R58" s="83">
        <v>53</v>
      </c>
      <c r="S58" s="79">
        <v>99.93</v>
      </c>
      <c r="T58" s="83" t="s">
        <v>3001</v>
      </c>
      <c r="U58" s="79">
        <v>131</v>
      </c>
      <c r="V58" s="111"/>
      <c r="W58" s="111">
        <v>104</v>
      </c>
      <c r="Z58" s="83">
        <v>27</v>
      </c>
      <c r="AA58" s="79">
        <v>135</v>
      </c>
      <c r="AB58" s="111" t="s">
        <v>4250</v>
      </c>
      <c r="AC58" s="111">
        <v>111</v>
      </c>
      <c r="AF58" s="83">
        <v>24</v>
      </c>
      <c r="AG58" s="21"/>
    </row>
    <row r="59" spans="1:49">
      <c r="A59" s="1">
        <v>2</v>
      </c>
      <c r="B59">
        <v>1</v>
      </c>
      <c r="C59">
        <v>1</v>
      </c>
      <c r="D59">
        <v>11</v>
      </c>
      <c r="E59">
        <f t="shared" si="5"/>
        <v>4</v>
      </c>
      <c r="F59" s="20" t="s">
        <v>3578</v>
      </c>
      <c r="G59" t="s">
        <v>1232</v>
      </c>
      <c r="H59" s="79"/>
      <c r="I59" s="80" t="s">
        <v>1234</v>
      </c>
      <c r="J59" s="1">
        <v>4965</v>
      </c>
      <c r="K59" s="1"/>
      <c r="L59" s="79">
        <v>4870</v>
      </c>
      <c r="M59" s="83"/>
      <c r="R59" s="83">
        <v>4870</v>
      </c>
      <c r="S59" s="79">
        <v>4870</v>
      </c>
      <c r="T59" s="83" t="s">
        <v>3002</v>
      </c>
      <c r="U59" s="79">
        <v>4717</v>
      </c>
      <c r="V59" s="111" t="s">
        <v>2578</v>
      </c>
      <c r="Z59" s="83">
        <v>4717</v>
      </c>
      <c r="AA59" s="79">
        <v>4776</v>
      </c>
      <c r="AB59" s="111"/>
      <c r="AF59" s="83">
        <f t="shared" ref="AF59" si="6">AA59</f>
        <v>4776</v>
      </c>
      <c r="AG59" s="21"/>
      <c r="AU59" t="s">
        <v>4251</v>
      </c>
      <c r="AV59" s="1">
        <v>2568</v>
      </c>
    </row>
    <row r="60" spans="1:49" hidden="1">
      <c r="F60" s="20"/>
      <c r="G60"/>
      <c r="H60" s="79"/>
      <c r="I60" s="80"/>
      <c r="J60" s="1"/>
      <c r="K60" s="1"/>
      <c r="L60" s="79"/>
      <c r="M60" s="83"/>
      <c r="S60" s="79"/>
      <c r="T60" s="83"/>
      <c r="U60" s="79"/>
      <c r="V60" s="111"/>
      <c r="AA60" s="79"/>
      <c r="AB60" s="111"/>
      <c r="AG60" s="21"/>
      <c r="AU60" t="s">
        <v>4252</v>
      </c>
      <c r="AV60" s="1">
        <v>2153</v>
      </c>
    </row>
    <row r="61" spans="1:49">
      <c r="A61" s="1">
        <v>2</v>
      </c>
      <c r="B61">
        <v>1</v>
      </c>
      <c r="C61">
        <v>1</v>
      </c>
      <c r="D61">
        <v>12</v>
      </c>
      <c r="E61">
        <f t="shared" si="5"/>
        <v>4</v>
      </c>
      <c r="F61" s="20" t="s">
        <v>3579</v>
      </c>
      <c r="G61" t="s">
        <v>1233</v>
      </c>
      <c r="H61" s="79"/>
      <c r="I61" s="83"/>
      <c r="J61" s="1"/>
      <c r="K61" s="1"/>
      <c r="L61" s="79">
        <v>1</v>
      </c>
      <c r="M61" s="83"/>
      <c r="Q61" s="111">
        <v>1</v>
      </c>
      <c r="S61" s="79"/>
      <c r="T61" s="83"/>
      <c r="U61" s="79">
        <v>1</v>
      </c>
      <c r="V61" s="111"/>
      <c r="Y61" s="111">
        <v>1</v>
      </c>
      <c r="AA61" s="79">
        <v>1</v>
      </c>
      <c r="AB61" s="111"/>
      <c r="AE61" s="111">
        <v>1</v>
      </c>
      <c r="AG61" s="21"/>
    </row>
    <row r="62" spans="1:49">
      <c r="A62" s="1">
        <v>2</v>
      </c>
      <c r="B62">
        <v>1</v>
      </c>
      <c r="C62">
        <v>1</v>
      </c>
      <c r="D62">
        <v>13</v>
      </c>
      <c r="E62">
        <f t="shared" si="5"/>
        <v>4</v>
      </c>
      <c r="F62" s="20" t="s">
        <v>3580</v>
      </c>
      <c r="G62" t="s">
        <v>2579</v>
      </c>
      <c r="H62" s="79">
        <v>9759</v>
      </c>
      <c r="I62" s="83"/>
      <c r="J62" s="1">
        <v>5257</v>
      </c>
      <c r="K62" s="1"/>
      <c r="L62" s="79">
        <v>5248</v>
      </c>
      <c r="M62" s="83"/>
      <c r="O62" s="111">
        <v>2250</v>
      </c>
      <c r="R62" s="83">
        <v>2998</v>
      </c>
      <c r="S62" s="79">
        <v>5261</v>
      </c>
      <c r="T62" s="83"/>
      <c r="U62" s="79">
        <v>2258</v>
      </c>
      <c r="V62" s="111"/>
      <c r="W62" s="111">
        <v>900</v>
      </c>
      <c r="Z62" s="83">
        <v>1358</v>
      </c>
      <c r="AA62" s="79">
        <v>2263</v>
      </c>
      <c r="AB62" s="111"/>
      <c r="AC62" s="111">
        <v>900</v>
      </c>
      <c r="AF62" s="83">
        <f>AA62-SUM(AC62:AE62)</f>
        <v>1363</v>
      </c>
      <c r="AG62" s="28" t="s">
        <v>4253</v>
      </c>
      <c r="AN62" s="111">
        <v>5048</v>
      </c>
      <c r="AP62" s="1">
        <v>5008.5</v>
      </c>
      <c r="AS62" s="111">
        <v>2017</v>
      </c>
      <c r="AV62" s="1">
        <v>2000</v>
      </c>
    </row>
    <row r="63" spans="1:49">
      <c r="A63" s="1">
        <v>2</v>
      </c>
      <c r="B63">
        <v>1</v>
      </c>
      <c r="C63">
        <v>1</v>
      </c>
      <c r="D63">
        <v>14</v>
      </c>
      <c r="E63">
        <f t="shared" si="5"/>
        <v>4</v>
      </c>
      <c r="F63" s="20" t="s">
        <v>3581</v>
      </c>
      <c r="G63" t="s">
        <v>1235</v>
      </c>
      <c r="H63" s="79"/>
      <c r="I63" s="83"/>
      <c r="J63" s="1">
        <v>2332</v>
      </c>
      <c r="K63" s="1"/>
      <c r="L63" s="79">
        <v>2822</v>
      </c>
      <c r="M63" s="80" t="s">
        <v>1236</v>
      </c>
      <c r="R63" s="83">
        <v>2822</v>
      </c>
      <c r="S63" s="106">
        <v>3693.232</v>
      </c>
      <c r="T63" s="80"/>
      <c r="U63" s="79">
        <v>2593</v>
      </c>
      <c r="V63" s="129"/>
      <c r="Z63" s="83">
        <v>2593</v>
      </c>
      <c r="AA63" s="79">
        <v>2328</v>
      </c>
      <c r="AB63" s="129"/>
      <c r="AF63" s="83">
        <f>AA63-SUM(AC63:AE63)</f>
        <v>2328</v>
      </c>
      <c r="AG63" s="28" t="s">
        <v>2581</v>
      </c>
      <c r="AN63" s="111">
        <v>724</v>
      </c>
      <c r="AO63" s="80" t="s">
        <v>2958</v>
      </c>
      <c r="AP63" s="1">
        <v>514</v>
      </c>
      <c r="AQ63" t="s">
        <v>3003</v>
      </c>
      <c r="AS63" s="111">
        <v>684</v>
      </c>
      <c r="AT63" s="80" t="s">
        <v>2582</v>
      </c>
      <c r="AV63" s="1">
        <v>684</v>
      </c>
      <c r="AW63" s="88" t="s">
        <v>4254</v>
      </c>
    </row>
    <row r="64" spans="1:49" hidden="1">
      <c r="G64"/>
      <c r="H64" s="79"/>
      <c r="I64" s="83"/>
      <c r="J64" s="1"/>
      <c r="K64" s="1"/>
      <c r="L64" s="79"/>
      <c r="M64" s="80"/>
      <c r="S64" s="106"/>
      <c r="T64" s="80"/>
      <c r="U64" s="79"/>
      <c r="V64" s="129"/>
      <c r="AA64" s="79"/>
      <c r="AB64" s="129"/>
      <c r="AG64" s="28" t="s">
        <v>2583</v>
      </c>
      <c r="AN64" s="111">
        <v>851</v>
      </c>
      <c r="AP64" s="1">
        <v>779.6</v>
      </c>
      <c r="AS64" s="111">
        <v>851</v>
      </c>
      <c r="AV64" s="1">
        <v>584</v>
      </c>
    </row>
    <row r="65" spans="1:49" hidden="1">
      <c r="G65"/>
      <c r="H65" s="79"/>
      <c r="I65" s="83"/>
      <c r="J65" s="1"/>
      <c r="K65" s="1"/>
      <c r="L65" s="79"/>
      <c r="M65" s="80"/>
      <c r="S65" s="106"/>
      <c r="T65" s="80"/>
      <c r="U65" s="79"/>
      <c r="V65" s="129"/>
      <c r="AA65" s="79"/>
      <c r="AB65" s="129"/>
      <c r="AG65" s="28" t="s">
        <v>2584</v>
      </c>
      <c r="AN65" s="111">
        <v>243</v>
      </c>
      <c r="AP65" s="1">
        <v>243</v>
      </c>
      <c r="AS65" s="111">
        <v>243</v>
      </c>
      <c r="AV65" s="1">
        <v>243</v>
      </c>
    </row>
    <row r="66" spans="1:49" ht="15.75" customHeight="1">
      <c r="A66" s="1">
        <v>2</v>
      </c>
      <c r="B66">
        <v>1</v>
      </c>
      <c r="C66">
        <v>1</v>
      </c>
      <c r="D66">
        <v>15</v>
      </c>
      <c r="E66">
        <f t="shared" ref="E66:E72" si="7">COUNT(A66:D66)</f>
        <v>4</v>
      </c>
      <c r="F66" s="20" t="s">
        <v>3582</v>
      </c>
      <c r="G66" t="s">
        <v>1237</v>
      </c>
      <c r="H66" s="79">
        <v>13299</v>
      </c>
      <c r="I66" s="83"/>
      <c r="J66" s="1">
        <v>7678.6</v>
      </c>
      <c r="K66" s="1"/>
      <c r="L66" s="79">
        <v>5681</v>
      </c>
      <c r="M66" s="80" t="s">
        <v>1744</v>
      </c>
      <c r="R66" s="83">
        <v>5681</v>
      </c>
      <c r="S66" s="106">
        <v>5453.69</v>
      </c>
      <c r="T66" s="80" t="s">
        <v>1744</v>
      </c>
      <c r="U66" s="94"/>
      <c r="V66" s="129" t="s">
        <v>1744</v>
      </c>
      <c r="AA66" s="94"/>
      <c r="AB66" s="129"/>
    </row>
    <row r="67" spans="1:49" ht="15.75" customHeight="1">
      <c r="A67" s="1">
        <v>2</v>
      </c>
      <c r="B67">
        <v>1</v>
      </c>
      <c r="C67">
        <v>1</v>
      </c>
      <c r="D67">
        <v>16</v>
      </c>
      <c r="E67">
        <f t="shared" si="7"/>
        <v>4</v>
      </c>
      <c r="F67" s="20" t="s">
        <v>3583</v>
      </c>
      <c r="G67" t="s">
        <v>1238</v>
      </c>
      <c r="H67" s="79"/>
      <c r="I67" s="83"/>
      <c r="J67" s="1">
        <v>1234</v>
      </c>
      <c r="K67" s="1"/>
      <c r="L67" s="79">
        <v>1236</v>
      </c>
      <c r="M67" s="83"/>
      <c r="Q67" s="111">
        <v>1200</v>
      </c>
      <c r="R67" s="83">
        <v>35</v>
      </c>
      <c r="S67" s="79">
        <v>1228.5</v>
      </c>
      <c r="T67" s="83" t="s">
        <v>3004</v>
      </c>
      <c r="U67" s="79">
        <v>1229</v>
      </c>
      <c r="V67" s="111" t="s">
        <v>2585</v>
      </c>
      <c r="Y67" s="111">
        <v>1200</v>
      </c>
      <c r="Z67" s="83">
        <v>29</v>
      </c>
      <c r="AA67" s="79">
        <v>1264</v>
      </c>
      <c r="AB67" s="111" t="s">
        <v>4255</v>
      </c>
      <c r="AE67" s="111">
        <v>1200</v>
      </c>
      <c r="AF67" s="83">
        <f>AA67-SUM(AC67:AE67)</f>
        <v>64</v>
      </c>
    </row>
    <row r="68" spans="1:49" ht="15.75" customHeight="1">
      <c r="A68" s="1">
        <v>2</v>
      </c>
      <c r="B68">
        <v>1</v>
      </c>
      <c r="C68">
        <v>1</v>
      </c>
      <c r="D68">
        <v>17</v>
      </c>
      <c r="E68">
        <f t="shared" si="7"/>
        <v>4</v>
      </c>
      <c r="F68" s="20" t="s">
        <v>3584</v>
      </c>
      <c r="G68" t="s">
        <v>2988</v>
      </c>
      <c r="H68" s="79"/>
      <c r="I68" s="83"/>
      <c r="J68" s="1"/>
      <c r="K68" s="1"/>
      <c r="L68" s="79"/>
      <c r="M68" s="83"/>
      <c r="S68" s="79">
        <v>3634</v>
      </c>
      <c r="T68" s="83" t="s">
        <v>3005</v>
      </c>
      <c r="U68" s="79"/>
      <c r="V68" s="111"/>
      <c r="AA68" s="94"/>
      <c r="AB68" s="111"/>
    </row>
    <row r="69" spans="1:49" ht="15.75" customHeight="1">
      <c r="A69" s="1">
        <v>2</v>
      </c>
      <c r="B69">
        <v>1</v>
      </c>
      <c r="C69">
        <v>1</v>
      </c>
      <c r="D69">
        <v>18</v>
      </c>
      <c r="E69">
        <f t="shared" si="7"/>
        <v>4</v>
      </c>
      <c r="F69" s="20" t="s">
        <v>3585</v>
      </c>
      <c r="G69" t="s">
        <v>2586</v>
      </c>
      <c r="H69" s="79"/>
      <c r="I69" s="83"/>
      <c r="J69" s="1"/>
      <c r="K69" s="1"/>
      <c r="L69" s="79"/>
      <c r="M69" s="83"/>
      <c r="S69" s="94"/>
      <c r="T69" s="83"/>
      <c r="U69" s="79">
        <v>1096</v>
      </c>
      <c r="V69" s="111" t="s">
        <v>2589</v>
      </c>
      <c r="Z69" s="83">
        <v>1096</v>
      </c>
      <c r="AA69" s="79">
        <v>1090</v>
      </c>
      <c r="AB69" s="111"/>
      <c r="AF69" s="83">
        <f>AA69-SUM(AC69:AE69)</f>
        <v>1090</v>
      </c>
    </row>
    <row r="70" spans="1:49" ht="15.75" customHeight="1">
      <c r="A70" s="1">
        <v>2</v>
      </c>
      <c r="B70">
        <v>1</v>
      </c>
      <c r="C70">
        <v>1</v>
      </c>
      <c r="D70">
        <v>19</v>
      </c>
      <c r="E70">
        <f t="shared" si="7"/>
        <v>4</v>
      </c>
      <c r="F70" s="20" t="s">
        <v>3586</v>
      </c>
      <c r="G70" t="s">
        <v>2587</v>
      </c>
      <c r="H70" s="79"/>
      <c r="I70" s="83"/>
      <c r="J70" s="1"/>
      <c r="K70" s="1"/>
      <c r="L70" s="79"/>
      <c r="M70" s="83"/>
      <c r="S70" s="94"/>
      <c r="T70" s="83"/>
      <c r="U70" s="79">
        <v>2532</v>
      </c>
      <c r="V70" s="111" t="s">
        <v>2588</v>
      </c>
      <c r="Z70" s="83">
        <v>2532</v>
      </c>
      <c r="AA70" s="79">
        <v>4146</v>
      </c>
      <c r="AB70" s="111" t="s">
        <v>4256</v>
      </c>
      <c r="AF70" s="83">
        <f>AA70-SUM(AC70:AE70)</f>
        <v>4146</v>
      </c>
    </row>
    <row r="71" spans="1:49">
      <c r="A71" s="1">
        <v>2</v>
      </c>
      <c r="B71">
        <v>1</v>
      </c>
      <c r="C71">
        <v>2</v>
      </c>
      <c r="E71">
        <f t="shared" si="7"/>
        <v>3</v>
      </c>
      <c r="F71" s="20" t="s">
        <v>10</v>
      </c>
      <c r="G71" s="6" t="s">
        <v>11</v>
      </c>
      <c r="H71" s="77">
        <v>405208</v>
      </c>
      <c r="J71" s="18">
        <v>382195</v>
      </c>
      <c r="L71" s="77">
        <v>437006</v>
      </c>
      <c r="O71" s="111">
        <v>7490</v>
      </c>
      <c r="Q71" s="111">
        <v>160</v>
      </c>
      <c r="R71" s="83">
        <v>429356</v>
      </c>
      <c r="S71" s="77">
        <v>415385.897</v>
      </c>
      <c r="U71" s="77">
        <v>364445</v>
      </c>
      <c r="W71" s="111">
        <v>7244</v>
      </c>
      <c r="Y71" s="111">
        <v>158</v>
      </c>
      <c r="Z71" s="83">
        <v>357043</v>
      </c>
      <c r="AA71" s="77">
        <v>407661</v>
      </c>
      <c r="AC71" s="111">
        <v>25022</v>
      </c>
      <c r="AE71" s="111">
        <v>144</v>
      </c>
      <c r="AF71" s="83">
        <f>AA71-SUM(AC71:AE71)</f>
        <v>382495</v>
      </c>
    </row>
    <row r="72" spans="1:49">
      <c r="A72" s="1">
        <v>2</v>
      </c>
      <c r="B72">
        <v>1</v>
      </c>
      <c r="C72">
        <v>2</v>
      </c>
      <c r="D72">
        <v>1</v>
      </c>
      <c r="E72">
        <f t="shared" si="7"/>
        <v>4</v>
      </c>
      <c r="F72" s="20" t="s">
        <v>3587</v>
      </c>
      <c r="G72" t="s">
        <v>98</v>
      </c>
      <c r="H72" s="79">
        <v>17899</v>
      </c>
      <c r="I72" s="83"/>
      <c r="J72" s="1">
        <v>17749</v>
      </c>
      <c r="K72" s="1"/>
      <c r="L72" s="79">
        <v>19763</v>
      </c>
      <c r="M72" s="83"/>
      <c r="Q72" s="111">
        <v>30</v>
      </c>
      <c r="R72" s="83">
        <v>19733</v>
      </c>
      <c r="S72" s="79">
        <v>19559.89</v>
      </c>
      <c r="T72" s="83"/>
      <c r="U72" s="79">
        <v>18412</v>
      </c>
      <c r="V72" s="111"/>
      <c r="Y72" s="111">
        <v>30</v>
      </c>
      <c r="Z72" s="83">
        <v>18382</v>
      </c>
      <c r="AA72" s="79">
        <v>18700</v>
      </c>
      <c r="AB72" s="111"/>
      <c r="AE72" s="111">
        <v>30</v>
      </c>
      <c r="AF72" s="83">
        <f>AA72-SUM(AC72:AE72)</f>
        <v>18670</v>
      </c>
      <c r="AG72" s="28" t="s">
        <v>2959</v>
      </c>
      <c r="AN72" s="111">
        <v>6047</v>
      </c>
      <c r="AO72" s="80" t="s">
        <v>2960</v>
      </c>
      <c r="AP72" s="1">
        <v>5961.6</v>
      </c>
      <c r="AQ72" t="s">
        <v>3006</v>
      </c>
      <c r="AS72" s="111">
        <v>5946</v>
      </c>
      <c r="AT72" s="80" t="s">
        <v>2960</v>
      </c>
      <c r="AV72" s="1">
        <v>5862</v>
      </c>
      <c r="AW72" s="88" t="s">
        <v>4257</v>
      </c>
    </row>
    <row r="73" spans="1:49" hidden="1">
      <c r="G73"/>
      <c r="H73" s="79"/>
      <c r="I73" s="83"/>
      <c r="J73" s="1"/>
      <c r="K73" s="1"/>
      <c r="L73" s="79"/>
      <c r="M73" s="83"/>
      <c r="S73" s="79"/>
      <c r="T73" s="83"/>
      <c r="U73" s="79"/>
      <c r="V73" s="111"/>
      <c r="AA73" s="79"/>
      <c r="AB73" s="111"/>
      <c r="AG73" s="28" t="s">
        <v>2961</v>
      </c>
      <c r="AN73" s="111">
        <v>6076</v>
      </c>
      <c r="AP73" s="1">
        <v>6194</v>
      </c>
      <c r="AS73" s="111">
        <v>5651</v>
      </c>
      <c r="AV73" s="1">
        <v>5813</v>
      </c>
    </row>
    <row r="74" spans="1:49" hidden="1">
      <c r="G74"/>
      <c r="H74" s="79"/>
      <c r="I74" s="83"/>
      <c r="J74" s="1"/>
      <c r="K74" s="1"/>
      <c r="L74" s="79"/>
      <c r="M74" s="83"/>
      <c r="S74" s="79"/>
      <c r="T74" s="83"/>
      <c r="U74" s="79"/>
      <c r="V74" s="111"/>
      <c r="AA74" s="79"/>
      <c r="AB74" s="111"/>
      <c r="AG74" s="28" t="s">
        <v>2962</v>
      </c>
      <c r="AN74" s="111">
        <v>1386</v>
      </c>
      <c r="AP74" s="1">
        <v>1322</v>
      </c>
      <c r="AS74" s="111">
        <v>1265</v>
      </c>
      <c r="AV74" s="1">
        <v>1144</v>
      </c>
    </row>
    <row r="75" spans="1:49" hidden="1">
      <c r="F75" s="20"/>
      <c r="G75"/>
      <c r="H75" s="79"/>
      <c r="I75" s="83"/>
      <c r="J75" s="1"/>
      <c r="K75" s="1"/>
      <c r="L75" s="79"/>
      <c r="M75" s="83"/>
      <c r="S75" s="79"/>
      <c r="T75" s="83"/>
      <c r="U75" s="79"/>
      <c r="V75" s="111"/>
      <c r="AA75" s="79"/>
      <c r="AB75" s="111"/>
      <c r="AG75" s="1" t="s">
        <v>2963</v>
      </c>
      <c r="AN75" s="111">
        <v>882</v>
      </c>
      <c r="AP75" s="1">
        <v>882</v>
      </c>
      <c r="AS75" s="111">
        <v>933</v>
      </c>
      <c r="AV75" s="1">
        <v>960</v>
      </c>
    </row>
    <row r="76" spans="1:49">
      <c r="A76" s="1">
        <v>2</v>
      </c>
      <c r="B76">
        <v>1</v>
      </c>
      <c r="C76">
        <v>2</v>
      </c>
      <c r="D76">
        <v>2</v>
      </c>
      <c r="E76">
        <f t="shared" ref="E76" si="8">COUNT(A76:D76)</f>
        <v>4</v>
      </c>
      <c r="F76" s="20" t="s">
        <v>3588</v>
      </c>
      <c r="G76" t="s">
        <v>1283</v>
      </c>
      <c r="H76" s="79">
        <v>8586</v>
      </c>
      <c r="I76" s="80" t="s">
        <v>99</v>
      </c>
      <c r="J76" s="1">
        <v>10482</v>
      </c>
      <c r="K76" s="1"/>
      <c r="L76" s="79">
        <v>10934</v>
      </c>
      <c r="M76" s="83"/>
      <c r="R76" s="83">
        <v>10934</v>
      </c>
      <c r="S76" s="79">
        <v>10474.85</v>
      </c>
      <c r="T76" s="83"/>
      <c r="U76" s="79">
        <v>10784</v>
      </c>
      <c r="V76" s="111"/>
      <c r="Z76" s="83">
        <v>10784</v>
      </c>
      <c r="AA76" s="79">
        <v>11071</v>
      </c>
      <c r="AB76" s="111"/>
      <c r="AF76" s="83">
        <f>AA76-SUM(AC76:AE76)</f>
        <v>11071</v>
      </c>
      <c r="AG76" s="1" t="s">
        <v>2965</v>
      </c>
      <c r="AN76" s="111">
        <v>4820</v>
      </c>
      <c r="AP76" s="1">
        <v>4819.5</v>
      </c>
      <c r="AS76" s="111">
        <v>4820</v>
      </c>
      <c r="AV76" s="1">
        <v>4958</v>
      </c>
    </row>
    <row r="77" spans="1:49" hidden="1">
      <c r="G77"/>
      <c r="H77" s="79"/>
      <c r="I77" s="80"/>
      <c r="J77" s="1"/>
      <c r="K77" s="1"/>
      <c r="L77" s="79"/>
      <c r="M77" s="83"/>
      <c r="S77" s="79"/>
      <c r="T77" s="83"/>
      <c r="U77" s="79"/>
      <c r="V77" s="111"/>
      <c r="AA77" s="79"/>
      <c r="AB77" s="111"/>
      <c r="AG77" s="1" t="s">
        <v>2966</v>
      </c>
      <c r="AN77" s="111">
        <v>3339</v>
      </c>
      <c r="AP77" s="1">
        <v>3339</v>
      </c>
      <c r="AS77" s="111">
        <v>3339</v>
      </c>
      <c r="AV77" s="1">
        <v>3435</v>
      </c>
    </row>
    <row r="78" spans="1:49" hidden="1">
      <c r="G78"/>
      <c r="H78" s="79"/>
      <c r="I78" s="80"/>
      <c r="J78" s="1"/>
      <c r="K78" s="1"/>
      <c r="L78" s="79"/>
      <c r="M78" s="83"/>
      <c r="S78" s="79"/>
      <c r="T78" s="83"/>
      <c r="U78" s="79"/>
      <c r="V78" s="111"/>
      <c r="AA78" s="79"/>
      <c r="AB78" s="111"/>
      <c r="AG78" s="1" t="s">
        <v>2968</v>
      </c>
      <c r="AN78" s="111">
        <v>1340</v>
      </c>
      <c r="AP78" s="1">
        <v>1054.8</v>
      </c>
      <c r="AS78" s="111">
        <v>1322</v>
      </c>
      <c r="AV78" s="1">
        <v>1322</v>
      </c>
    </row>
    <row r="79" spans="1:49" hidden="1">
      <c r="G79"/>
      <c r="H79" s="79"/>
      <c r="I79" s="80"/>
      <c r="J79" s="1"/>
      <c r="K79" s="1"/>
      <c r="L79" s="79"/>
      <c r="M79" s="83"/>
      <c r="S79" s="79"/>
      <c r="T79" s="83"/>
      <c r="U79" s="79"/>
      <c r="V79" s="111"/>
      <c r="AA79" s="79"/>
      <c r="AB79" s="111"/>
      <c r="AG79" s="1" t="s">
        <v>2967</v>
      </c>
      <c r="AN79" s="111">
        <v>180</v>
      </c>
      <c r="AP79" s="1">
        <v>180</v>
      </c>
      <c r="AS79" s="111">
        <v>180</v>
      </c>
      <c r="AV79" s="1">
        <v>180</v>
      </c>
    </row>
    <row r="80" spans="1:49">
      <c r="A80" s="1">
        <v>2</v>
      </c>
      <c r="B80">
        <v>1</v>
      </c>
      <c r="C80">
        <v>2</v>
      </c>
      <c r="D80">
        <v>3</v>
      </c>
      <c r="E80">
        <f t="shared" ref="E80:E81" si="9">COUNT(A80:D80)</f>
        <v>4</v>
      </c>
      <c r="F80" s="20" t="s">
        <v>3589</v>
      </c>
      <c r="G80" t="s">
        <v>2228</v>
      </c>
      <c r="H80" s="79"/>
      <c r="I80" s="83"/>
      <c r="J80" s="1">
        <v>895</v>
      </c>
      <c r="K80" s="1"/>
      <c r="L80" s="79">
        <v>2072</v>
      </c>
      <c r="M80" s="83"/>
      <c r="Q80" s="111">
        <v>130</v>
      </c>
      <c r="R80" s="83">
        <v>1942</v>
      </c>
      <c r="S80" s="79">
        <v>1199</v>
      </c>
      <c r="T80" s="83"/>
      <c r="U80" s="79">
        <v>1828</v>
      </c>
      <c r="V80" s="111"/>
      <c r="Y80" s="111">
        <v>128</v>
      </c>
      <c r="Z80" s="83">
        <v>1700</v>
      </c>
      <c r="AA80" s="79">
        <v>1800</v>
      </c>
      <c r="AB80" s="111"/>
      <c r="AE80" s="111">
        <v>114</v>
      </c>
      <c r="AF80" s="83">
        <f t="shared" ref="AF80:AF81" si="10">AA80-SUM(AC80:AE80)</f>
        <v>1686</v>
      </c>
      <c r="AG80" s="1" t="s">
        <v>2964</v>
      </c>
      <c r="AN80" s="111">
        <v>1129</v>
      </c>
      <c r="AP80" s="1">
        <v>1199</v>
      </c>
      <c r="AQ80" t="s">
        <v>3007</v>
      </c>
      <c r="AS80" s="111">
        <v>1129</v>
      </c>
      <c r="AV80" s="1">
        <v>1129</v>
      </c>
      <c r="AW80" s="88" t="s">
        <v>4258</v>
      </c>
    </row>
    <row r="81" spans="1:49">
      <c r="A81" s="1">
        <v>2</v>
      </c>
      <c r="B81">
        <v>1</v>
      </c>
      <c r="C81">
        <v>2</v>
      </c>
      <c r="D81">
        <v>4</v>
      </c>
      <c r="E81">
        <f t="shared" si="9"/>
        <v>4</v>
      </c>
      <c r="F81" s="20" t="s">
        <v>3590</v>
      </c>
      <c r="G81" t="s">
        <v>100</v>
      </c>
      <c r="H81" s="79">
        <v>90377</v>
      </c>
      <c r="I81" s="80" t="s">
        <v>233</v>
      </c>
      <c r="J81" s="1">
        <v>92213</v>
      </c>
      <c r="K81" s="1"/>
      <c r="L81" s="79">
        <v>93388</v>
      </c>
      <c r="M81" s="83"/>
      <c r="R81" s="83">
        <v>93388</v>
      </c>
      <c r="S81" s="79">
        <v>91313.938999999998</v>
      </c>
      <c r="T81" s="83"/>
      <c r="U81" s="79">
        <v>96407</v>
      </c>
      <c r="V81" s="111"/>
      <c r="Z81" s="83">
        <v>96407</v>
      </c>
      <c r="AA81" s="79">
        <v>102665</v>
      </c>
      <c r="AB81" s="111"/>
      <c r="AF81" s="83">
        <f t="shared" si="10"/>
        <v>102665</v>
      </c>
      <c r="AG81" s="28" t="s">
        <v>2590</v>
      </c>
      <c r="AN81" s="111">
        <v>17115</v>
      </c>
      <c r="AS81" s="111">
        <v>17115</v>
      </c>
      <c r="AV81" s="1">
        <v>17604</v>
      </c>
    </row>
    <row r="82" spans="1:49" hidden="1">
      <c r="G82"/>
      <c r="H82" s="79"/>
      <c r="I82" s="80"/>
      <c r="J82" s="1"/>
      <c r="K82" s="1"/>
      <c r="L82" s="79"/>
      <c r="M82" s="83"/>
      <c r="S82" s="79"/>
      <c r="T82" s="83"/>
      <c r="U82" s="79"/>
      <c r="V82" s="111"/>
      <c r="AA82" s="79"/>
      <c r="AB82" s="111"/>
      <c r="AG82" s="28" t="s">
        <v>2591</v>
      </c>
      <c r="AN82" s="111">
        <v>21878</v>
      </c>
      <c r="AP82" s="1">
        <v>20430</v>
      </c>
      <c r="AQ82" t="s">
        <v>3008</v>
      </c>
      <c r="AS82" s="111">
        <v>22632</v>
      </c>
      <c r="AT82" s="80" t="s">
        <v>2593</v>
      </c>
      <c r="AV82" s="1">
        <v>28042</v>
      </c>
    </row>
    <row r="83" spans="1:49" hidden="1">
      <c r="G83"/>
      <c r="H83" s="79"/>
      <c r="I83" s="80"/>
      <c r="J83" s="1"/>
      <c r="K83" s="1"/>
      <c r="L83" s="79"/>
      <c r="M83" s="83"/>
      <c r="S83" s="79"/>
      <c r="T83" s="83"/>
      <c r="U83" s="79"/>
      <c r="V83" s="111"/>
      <c r="AA83" s="79"/>
      <c r="AB83" s="111"/>
      <c r="AG83" s="28" t="s">
        <v>2592</v>
      </c>
      <c r="AN83" s="111">
        <v>54307</v>
      </c>
      <c r="AP83" s="1">
        <v>53730</v>
      </c>
      <c r="AQ83" t="s">
        <v>3009</v>
      </c>
      <c r="AS83" s="111">
        <v>54986</v>
      </c>
      <c r="AT83" s="80" t="s">
        <v>4259</v>
      </c>
      <c r="AV83" s="1">
        <v>56928</v>
      </c>
      <c r="AW83" s="80" t="s">
        <v>4259</v>
      </c>
    </row>
    <row r="84" spans="1:49">
      <c r="A84" s="1">
        <v>2</v>
      </c>
      <c r="B84">
        <v>1</v>
      </c>
      <c r="C84">
        <v>2</v>
      </c>
      <c r="D84">
        <v>5</v>
      </c>
      <c r="E84">
        <f t="shared" ref="E84:E89" si="11">COUNT(A84:D84)</f>
        <v>4</v>
      </c>
      <c r="F84" s="20" t="s">
        <v>3591</v>
      </c>
      <c r="G84" t="s">
        <v>836</v>
      </c>
      <c r="H84" s="79">
        <v>13385</v>
      </c>
      <c r="I84" s="83"/>
      <c r="J84" s="1">
        <v>13496</v>
      </c>
      <c r="K84" s="1"/>
      <c r="L84" s="79">
        <v>14291</v>
      </c>
      <c r="M84" s="83"/>
      <c r="S84" s="79">
        <v>13148.4</v>
      </c>
      <c r="T84" s="83"/>
      <c r="U84" s="79">
        <v>13874</v>
      </c>
      <c r="V84" s="111"/>
      <c r="Z84" s="83">
        <v>13874</v>
      </c>
      <c r="AA84" s="79">
        <v>12748</v>
      </c>
      <c r="AB84" s="111"/>
      <c r="AF84" s="83">
        <f t="shared" ref="AF84" si="12">AA84-SUM(AC84:AE84)</f>
        <v>12748</v>
      </c>
      <c r="AG84" s="1" t="s">
        <v>2970</v>
      </c>
      <c r="AN84" s="111">
        <v>11393</v>
      </c>
      <c r="AP84" s="1">
        <f>9010+1371.56</f>
        <v>10381.56</v>
      </c>
      <c r="AS84" s="111">
        <v>11448</v>
      </c>
    </row>
    <row r="85" spans="1:49">
      <c r="A85" s="1">
        <v>2</v>
      </c>
      <c r="B85">
        <v>1</v>
      </c>
      <c r="C85">
        <v>2</v>
      </c>
      <c r="D85">
        <v>6</v>
      </c>
      <c r="E85">
        <f>COUNT(A85:D85)</f>
        <v>4</v>
      </c>
      <c r="F85" s="20" t="s">
        <v>3592</v>
      </c>
      <c r="G85" t="s">
        <v>101</v>
      </c>
      <c r="H85" s="79">
        <v>254671</v>
      </c>
      <c r="I85" s="80" t="s">
        <v>234</v>
      </c>
      <c r="J85" s="1">
        <v>247360</v>
      </c>
      <c r="K85" s="1"/>
      <c r="L85" s="79">
        <v>296558</v>
      </c>
      <c r="M85" s="83"/>
      <c r="R85" s="83">
        <v>14291</v>
      </c>
      <c r="S85" s="79">
        <v>279689.65000000002</v>
      </c>
      <c r="T85" s="83"/>
      <c r="U85" s="79">
        <v>223140</v>
      </c>
      <c r="V85" s="111"/>
      <c r="W85" s="111">
        <v>7244</v>
      </c>
      <c r="Z85" s="83">
        <v>215896</v>
      </c>
      <c r="AA85" s="79">
        <v>260677</v>
      </c>
      <c r="AB85" s="111"/>
      <c r="AC85" s="111">
        <v>25022</v>
      </c>
      <c r="AF85" s="83">
        <f>AA85-SUM(AC85:AE85)</f>
        <v>235655</v>
      </c>
      <c r="AG85" s="1" t="s">
        <v>2969</v>
      </c>
      <c r="AN85" s="111">
        <v>130523</v>
      </c>
      <c r="AP85" s="1">
        <v>130522</v>
      </c>
      <c r="AS85" s="111">
        <v>163940</v>
      </c>
    </row>
    <row r="86" spans="1:49">
      <c r="A86" s="1">
        <v>2</v>
      </c>
      <c r="B86">
        <v>1</v>
      </c>
      <c r="C86">
        <v>2</v>
      </c>
      <c r="D86">
        <v>7</v>
      </c>
      <c r="E86">
        <f t="shared" si="11"/>
        <v>4</v>
      </c>
      <c r="F86" s="20" t="s">
        <v>3593</v>
      </c>
      <c r="G86" t="s">
        <v>102</v>
      </c>
      <c r="H86" s="79">
        <v>6070</v>
      </c>
      <c r="I86" s="83"/>
      <c r="J86" s="12"/>
      <c r="K86" s="12"/>
      <c r="L86" s="94"/>
      <c r="M86" s="95"/>
      <c r="O86" s="113"/>
      <c r="P86" s="113"/>
      <c r="Q86" s="113"/>
      <c r="R86" s="95"/>
      <c r="S86" s="94"/>
      <c r="T86" s="95"/>
      <c r="U86" s="94"/>
      <c r="V86" s="113"/>
      <c r="W86" s="113"/>
      <c r="X86" s="113"/>
      <c r="Y86" s="113"/>
      <c r="Z86" s="95"/>
      <c r="AA86" s="94"/>
      <c r="AB86" s="113"/>
      <c r="AC86" s="113"/>
      <c r="AD86" s="113"/>
      <c r="AE86" s="113"/>
      <c r="AF86" s="95"/>
    </row>
    <row r="87" spans="1:49">
      <c r="A87" s="1">
        <v>2</v>
      </c>
      <c r="B87">
        <v>1</v>
      </c>
      <c r="C87">
        <v>2</v>
      </c>
      <c r="D87">
        <v>8</v>
      </c>
      <c r="E87">
        <f t="shared" si="11"/>
        <v>4</v>
      </c>
      <c r="F87" s="20" t="s">
        <v>3594</v>
      </c>
      <c r="G87" t="s">
        <v>103</v>
      </c>
      <c r="H87" s="79">
        <v>9450</v>
      </c>
      <c r="I87" s="80" t="s">
        <v>104</v>
      </c>
      <c r="J87" s="12"/>
      <c r="K87" s="12"/>
      <c r="L87" s="94"/>
      <c r="M87" s="95"/>
      <c r="O87" s="113"/>
      <c r="P87" s="113"/>
      <c r="Q87" s="113"/>
      <c r="R87" s="95"/>
      <c r="S87" s="94"/>
      <c r="T87" s="95"/>
      <c r="U87" s="94"/>
      <c r="V87" s="113"/>
      <c r="W87" s="113"/>
      <c r="X87" s="113"/>
      <c r="Y87" s="113"/>
      <c r="Z87" s="95"/>
      <c r="AA87" s="94"/>
      <c r="AB87" s="113"/>
      <c r="AC87" s="113"/>
      <c r="AD87" s="113"/>
      <c r="AE87" s="113"/>
      <c r="AF87" s="95"/>
    </row>
    <row r="88" spans="1:49">
      <c r="A88" s="1">
        <v>2</v>
      </c>
      <c r="B88">
        <v>1</v>
      </c>
      <c r="C88">
        <v>2</v>
      </c>
      <c r="D88">
        <v>9</v>
      </c>
      <c r="E88">
        <f t="shared" si="11"/>
        <v>4</v>
      </c>
      <c r="F88" s="20" t="s">
        <v>3595</v>
      </c>
      <c r="G88" t="s">
        <v>105</v>
      </c>
      <c r="H88" s="79">
        <v>2790</v>
      </c>
      <c r="I88" s="83"/>
      <c r="J88" s="12"/>
      <c r="K88" s="12"/>
      <c r="L88" s="94"/>
      <c r="M88" s="95"/>
      <c r="O88" s="113"/>
      <c r="P88" s="113"/>
      <c r="Q88" s="113"/>
      <c r="R88" s="95"/>
      <c r="S88" s="94"/>
      <c r="T88" s="95"/>
      <c r="U88" s="94"/>
      <c r="V88" s="113"/>
      <c r="W88" s="113"/>
      <c r="X88" s="113"/>
      <c r="Y88" s="113"/>
      <c r="Z88" s="95"/>
      <c r="AA88" s="94"/>
      <c r="AB88" s="113"/>
      <c r="AC88" s="113"/>
      <c r="AD88" s="113"/>
      <c r="AE88" s="113"/>
      <c r="AF88" s="95"/>
    </row>
    <row r="89" spans="1:49">
      <c r="A89" s="1">
        <v>2</v>
      </c>
      <c r="B89">
        <v>1</v>
      </c>
      <c r="C89">
        <v>3</v>
      </c>
      <c r="E89">
        <f t="shared" si="11"/>
        <v>3</v>
      </c>
      <c r="F89" s="20" t="s">
        <v>12</v>
      </c>
      <c r="G89" s="6" t="s">
        <v>13</v>
      </c>
      <c r="H89" s="77">
        <v>57156</v>
      </c>
      <c r="J89" s="18">
        <v>58054</v>
      </c>
      <c r="L89" s="77">
        <v>62119</v>
      </c>
      <c r="O89" s="111">
        <v>715</v>
      </c>
      <c r="Q89" s="111">
        <v>515</v>
      </c>
      <c r="R89" s="83">
        <v>60889</v>
      </c>
      <c r="S89" s="77">
        <v>59139.453999999998</v>
      </c>
      <c r="U89" s="77">
        <v>60867</v>
      </c>
      <c r="W89" s="111">
        <v>703</v>
      </c>
      <c r="Y89" s="111">
        <v>1058</v>
      </c>
      <c r="Z89" s="83">
        <v>59106</v>
      </c>
      <c r="AA89" s="77">
        <v>56278</v>
      </c>
      <c r="AC89" s="111">
        <v>342</v>
      </c>
      <c r="AE89" s="111">
        <v>1603</v>
      </c>
      <c r="AF89" s="83">
        <f>AA89-SUM(AC89:AE89)</f>
        <v>54333</v>
      </c>
    </row>
    <row r="90" spans="1:49">
      <c r="A90" s="1">
        <v>2</v>
      </c>
      <c r="B90">
        <v>1</v>
      </c>
      <c r="C90">
        <v>3</v>
      </c>
      <c r="D90">
        <v>1</v>
      </c>
      <c r="E90">
        <v>4</v>
      </c>
      <c r="F90" s="20" t="s">
        <v>3596</v>
      </c>
      <c r="G90" t="s">
        <v>4158</v>
      </c>
      <c r="H90" s="79">
        <v>45640</v>
      </c>
      <c r="I90" s="83"/>
      <c r="J90" s="1">
        <v>46119.7</v>
      </c>
      <c r="K90" s="1" t="s">
        <v>2226</v>
      </c>
      <c r="L90" s="79">
        <v>49617</v>
      </c>
      <c r="M90" s="83"/>
      <c r="O90" s="111">
        <v>715</v>
      </c>
      <c r="Q90" s="111">
        <v>400</v>
      </c>
      <c r="R90" s="83">
        <v>48502</v>
      </c>
      <c r="S90" s="79">
        <v>47718</v>
      </c>
      <c r="T90" s="83"/>
      <c r="U90" s="79">
        <v>47841</v>
      </c>
      <c r="W90" s="111">
        <v>703</v>
      </c>
      <c r="Y90" s="111">
        <v>760</v>
      </c>
      <c r="Z90" s="83">
        <v>46378</v>
      </c>
      <c r="AA90" s="79">
        <v>42632</v>
      </c>
      <c r="AC90" s="111">
        <v>342</v>
      </c>
      <c r="AE90" s="111">
        <v>760</v>
      </c>
      <c r="AF90" s="83">
        <f>AA90-SUM(AC90:AE90)</f>
        <v>41530</v>
      </c>
      <c r="AG90" s="28" t="s">
        <v>3011</v>
      </c>
      <c r="AN90" s="111">
        <v>20515</v>
      </c>
      <c r="AP90" s="1">
        <v>19955.599999999999</v>
      </c>
      <c r="AS90" s="111">
        <v>20564</v>
      </c>
    </row>
    <row r="91" spans="1:49" hidden="1">
      <c r="G91"/>
      <c r="H91" s="79"/>
      <c r="I91" s="83"/>
      <c r="J91" s="1"/>
      <c r="K91" s="1"/>
      <c r="L91" s="79"/>
      <c r="M91" s="83"/>
      <c r="S91" s="79"/>
      <c r="T91" s="83"/>
      <c r="U91" s="79"/>
      <c r="AA91" s="79"/>
      <c r="AG91" s="28" t="s">
        <v>850</v>
      </c>
      <c r="AN91" s="111">
        <v>4110</v>
      </c>
      <c r="AP91" s="1">
        <v>4013.58</v>
      </c>
      <c r="AQ91" t="s">
        <v>3010</v>
      </c>
      <c r="AS91" s="111">
        <v>4004</v>
      </c>
      <c r="AT91" s="80" t="s">
        <v>2594</v>
      </c>
    </row>
    <row r="92" spans="1:49" hidden="1">
      <c r="G92"/>
      <c r="H92" s="79"/>
      <c r="I92" s="83"/>
      <c r="J92" s="1"/>
      <c r="K92" s="1"/>
      <c r="L92" s="79"/>
      <c r="M92" s="83"/>
      <c r="S92" s="79"/>
      <c r="T92" s="83"/>
      <c r="U92" s="79"/>
      <c r="AA92" s="79"/>
      <c r="AG92" s="28" t="s">
        <v>2595</v>
      </c>
      <c r="AN92" s="111">
        <v>19922</v>
      </c>
      <c r="AP92" s="1">
        <v>19048</v>
      </c>
      <c r="AS92" s="111">
        <v>20374</v>
      </c>
    </row>
    <row r="93" spans="1:49">
      <c r="A93" s="1">
        <v>2</v>
      </c>
      <c r="B93">
        <v>1</v>
      </c>
      <c r="C93">
        <v>3</v>
      </c>
      <c r="D93">
        <v>2</v>
      </c>
      <c r="E93">
        <v>4</v>
      </c>
      <c r="F93" s="20" t="s">
        <v>3597</v>
      </c>
      <c r="G93" t="s">
        <v>1239</v>
      </c>
      <c r="H93" s="79">
        <v>10435</v>
      </c>
      <c r="I93" s="83"/>
      <c r="J93" s="1">
        <v>10801</v>
      </c>
      <c r="K93" s="1" t="s">
        <v>2227</v>
      </c>
      <c r="L93" s="79">
        <v>11083</v>
      </c>
      <c r="M93" s="83"/>
      <c r="R93" s="83">
        <v>11083</v>
      </c>
      <c r="S93" s="79">
        <v>10326.790000000001</v>
      </c>
      <c r="T93" s="83"/>
      <c r="U93" s="79">
        <v>11049</v>
      </c>
      <c r="Z93" s="83">
        <v>11049</v>
      </c>
      <c r="AA93" s="79">
        <v>10860</v>
      </c>
      <c r="AF93" s="83">
        <f>AA93-SUM(AC93:AE93)</f>
        <v>10860</v>
      </c>
      <c r="AG93" s="1" t="s">
        <v>2972</v>
      </c>
      <c r="AN93" s="111">
        <v>4402</v>
      </c>
      <c r="AO93" s="80" t="s">
        <v>2973</v>
      </c>
      <c r="AP93" s="1">
        <v>4035.9</v>
      </c>
      <c r="AQ93" s="21" t="s">
        <v>421</v>
      </c>
      <c r="AR93" s="146"/>
      <c r="AS93" s="111">
        <v>4653</v>
      </c>
    </row>
    <row r="94" spans="1:49" hidden="1">
      <c r="G94"/>
      <c r="H94" s="79"/>
      <c r="I94" s="83"/>
      <c r="J94" s="1"/>
      <c r="K94" s="1"/>
      <c r="L94" s="79"/>
      <c r="M94" s="83"/>
      <c r="S94" s="79"/>
      <c r="T94" s="83"/>
      <c r="U94" s="79"/>
      <c r="AA94" s="79"/>
      <c r="AG94" s="1" t="s">
        <v>2974</v>
      </c>
      <c r="AN94" s="111">
        <v>2089</v>
      </c>
      <c r="AP94" s="1">
        <v>2039.87</v>
      </c>
      <c r="AS94" s="111">
        <v>2065</v>
      </c>
    </row>
    <row r="95" spans="1:49" hidden="1">
      <c r="F95" s="20"/>
      <c r="G95"/>
      <c r="H95" s="79"/>
      <c r="I95" s="83"/>
      <c r="J95" s="1"/>
      <c r="K95" s="1"/>
      <c r="L95" s="79"/>
      <c r="M95" s="83"/>
      <c r="S95" s="79"/>
      <c r="T95" s="83"/>
      <c r="U95" s="79"/>
      <c r="AA95" s="79"/>
      <c r="AG95" s="1" t="s">
        <v>2971</v>
      </c>
      <c r="AN95" s="111">
        <v>2101</v>
      </c>
      <c r="AP95" s="1">
        <v>2100.58</v>
      </c>
      <c r="AS95" s="111">
        <v>2101</v>
      </c>
    </row>
    <row r="96" spans="1:49">
      <c r="A96" s="1">
        <v>2</v>
      </c>
      <c r="B96">
        <v>1</v>
      </c>
      <c r="C96">
        <v>3</v>
      </c>
      <c r="D96">
        <v>3</v>
      </c>
      <c r="E96">
        <v>4</v>
      </c>
      <c r="F96" s="20" t="s">
        <v>3598</v>
      </c>
      <c r="G96" t="s">
        <v>1240</v>
      </c>
      <c r="H96" s="79"/>
      <c r="I96" s="83"/>
      <c r="J96" s="1">
        <v>977.7</v>
      </c>
      <c r="K96" s="1"/>
      <c r="L96" s="79">
        <v>1287</v>
      </c>
      <c r="M96" s="83"/>
      <c r="R96" s="83">
        <v>1287</v>
      </c>
      <c r="S96" s="79">
        <v>847</v>
      </c>
      <c r="T96" s="83"/>
      <c r="U96" s="79">
        <v>1192</v>
      </c>
      <c r="Z96" s="83">
        <v>1192</v>
      </c>
      <c r="AA96" s="79">
        <v>1813</v>
      </c>
      <c r="AF96" s="83">
        <f>AA96-SUM(AC96:AE96)</f>
        <v>1813</v>
      </c>
    </row>
    <row r="97" spans="1:46">
      <c r="A97" s="1">
        <v>2</v>
      </c>
      <c r="B97">
        <v>1</v>
      </c>
      <c r="C97">
        <v>3</v>
      </c>
      <c r="D97">
        <v>4</v>
      </c>
      <c r="E97">
        <v>4</v>
      </c>
      <c r="F97" s="20" t="s">
        <v>3599</v>
      </c>
      <c r="G97" t="s">
        <v>2596</v>
      </c>
      <c r="H97" s="79">
        <v>90</v>
      </c>
      <c r="I97" s="83"/>
      <c r="J97" s="1">
        <v>154.97</v>
      </c>
      <c r="K97" s="1"/>
      <c r="L97" s="79">
        <v>115</v>
      </c>
      <c r="M97" s="83"/>
      <c r="Q97" s="111">
        <v>115</v>
      </c>
      <c r="R97" s="83">
        <v>17</v>
      </c>
      <c r="S97" s="79">
        <v>248.54</v>
      </c>
      <c r="T97" s="83"/>
      <c r="U97" s="79">
        <v>785</v>
      </c>
      <c r="AA97" s="79">
        <v>973</v>
      </c>
      <c r="AE97" s="111">
        <v>843</v>
      </c>
      <c r="AF97" s="83">
        <f>AA97-SUM(AC97:AE97)</f>
        <v>130</v>
      </c>
      <c r="AG97" s="1" t="s">
        <v>2976</v>
      </c>
      <c r="AN97" s="111">
        <v>115</v>
      </c>
      <c r="AP97" s="1">
        <v>244.96</v>
      </c>
      <c r="AS97" s="111">
        <v>298</v>
      </c>
    </row>
    <row r="98" spans="1:46" hidden="1">
      <c r="F98" s="20"/>
      <c r="AG98" s="1" t="s">
        <v>2975</v>
      </c>
      <c r="AS98" s="111">
        <v>315</v>
      </c>
    </row>
    <row r="99" spans="1:46">
      <c r="A99" s="1">
        <v>2</v>
      </c>
      <c r="B99">
        <v>1</v>
      </c>
      <c r="C99">
        <v>4</v>
      </c>
      <c r="E99">
        <v>3</v>
      </c>
      <c r="F99" s="20" t="s">
        <v>14</v>
      </c>
      <c r="G99" s="6" t="s">
        <v>106</v>
      </c>
      <c r="H99" s="81">
        <v>3009</v>
      </c>
      <c r="I99" s="82"/>
      <c r="J99" s="26">
        <v>4362</v>
      </c>
      <c r="K99" s="26"/>
      <c r="L99" s="81">
        <v>9323</v>
      </c>
      <c r="M99" s="82"/>
      <c r="R99" s="83">
        <v>9323</v>
      </c>
      <c r="S99" s="81">
        <v>7908.9589999999998</v>
      </c>
      <c r="T99" s="82"/>
      <c r="U99" s="81">
        <v>3601</v>
      </c>
      <c r="V99" s="126"/>
      <c r="Z99" s="83">
        <v>3601</v>
      </c>
      <c r="AA99" s="81">
        <v>3575</v>
      </c>
      <c r="AB99" s="126"/>
      <c r="AF99" s="83">
        <f t="shared" ref="AF99:AF109" si="13">AA99-SUM(AC99:AE99)</f>
        <v>3575</v>
      </c>
    </row>
    <row r="100" spans="1:46">
      <c r="A100" s="1">
        <v>2</v>
      </c>
      <c r="B100">
        <v>1</v>
      </c>
      <c r="C100">
        <v>4</v>
      </c>
      <c r="D100">
        <v>1</v>
      </c>
      <c r="E100">
        <v>4</v>
      </c>
      <c r="F100" s="20" t="s">
        <v>3600</v>
      </c>
      <c r="G100" t="s">
        <v>1241</v>
      </c>
      <c r="H100" s="79"/>
      <c r="I100" s="83"/>
      <c r="J100" s="1">
        <v>2567</v>
      </c>
      <c r="K100" s="1"/>
      <c r="L100" s="79">
        <v>2893</v>
      </c>
      <c r="M100" s="83"/>
      <c r="R100" s="83">
        <v>2893</v>
      </c>
      <c r="S100" s="79">
        <v>2036.6479999999999</v>
      </c>
      <c r="T100" s="83"/>
      <c r="U100" s="79">
        <v>2797</v>
      </c>
      <c r="V100" s="111"/>
      <c r="Z100" s="83">
        <v>2797</v>
      </c>
      <c r="AA100" s="79">
        <v>2770</v>
      </c>
      <c r="AB100" s="111"/>
      <c r="AF100" s="83">
        <f t="shared" si="13"/>
        <v>2770</v>
      </c>
      <c r="AG100" s="1" t="s">
        <v>2978</v>
      </c>
      <c r="AN100" s="129">
        <v>662</v>
      </c>
      <c r="AP100" s="1">
        <v>630</v>
      </c>
      <c r="AS100" s="111">
        <v>741</v>
      </c>
    </row>
    <row r="101" spans="1:46" hidden="1">
      <c r="G101"/>
      <c r="H101" s="79"/>
      <c r="I101" s="83"/>
      <c r="J101" s="1"/>
      <c r="K101" s="1"/>
      <c r="L101" s="79"/>
      <c r="M101" s="83"/>
      <c r="S101" s="79"/>
      <c r="T101" s="83"/>
      <c r="U101" s="79"/>
      <c r="V101" s="111"/>
      <c r="AA101" s="79"/>
      <c r="AB101" s="111"/>
      <c r="AG101" s="1" t="s">
        <v>2977</v>
      </c>
      <c r="AN101" s="129">
        <v>564</v>
      </c>
      <c r="AP101" s="1">
        <v>219.2</v>
      </c>
      <c r="AS101" s="111">
        <v>460</v>
      </c>
    </row>
    <row r="102" spans="1:46">
      <c r="A102" s="1">
        <v>2</v>
      </c>
      <c r="B102">
        <v>1</v>
      </c>
      <c r="C102">
        <v>4</v>
      </c>
      <c r="D102">
        <v>2</v>
      </c>
      <c r="E102">
        <v>4</v>
      </c>
      <c r="F102" s="20" t="s">
        <v>3601</v>
      </c>
      <c r="G102" t="s">
        <v>1242</v>
      </c>
      <c r="H102" s="79"/>
      <c r="I102" s="83"/>
      <c r="J102" s="1">
        <v>1794.78</v>
      </c>
      <c r="K102" s="1"/>
      <c r="L102" s="81">
        <v>6430</v>
      </c>
      <c r="M102" s="83"/>
      <c r="R102" s="83">
        <v>6430</v>
      </c>
      <c r="S102" s="79">
        <v>5872.3</v>
      </c>
      <c r="T102" s="83"/>
      <c r="U102" s="81">
        <v>804</v>
      </c>
      <c r="V102" s="111"/>
      <c r="Z102" s="83">
        <v>804</v>
      </c>
      <c r="AA102" s="81">
        <v>805</v>
      </c>
      <c r="AB102" s="111"/>
      <c r="AF102" s="83">
        <f t="shared" si="13"/>
        <v>805</v>
      </c>
      <c r="AG102" s="28" t="s">
        <v>2989</v>
      </c>
      <c r="AN102" s="111">
        <v>1010</v>
      </c>
      <c r="AO102" s="83" t="s">
        <v>2597</v>
      </c>
      <c r="AP102" s="1">
        <v>739</v>
      </c>
      <c r="AQ102" s="1" t="s">
        <v>2597</v>
      </c>
      <c r="AR102" s="79"/>
      <c r="AT102" s="83" t="s">
        <v>2597</v>
      </c>
    </row>
    <row r="103" spans="1:46" hidden="1">
      <c r="F103" s="20"/>
      <c r="G103"/>
      <c r="H103" s="79"/>
      <c r="I103" s="83"/>
      <c r="J103" s="1"/>
      <c r="K103" s="1"/>
      <c r="L103" s="81"/>
      <c r="M103" s="83"/>
      <c r="S103" s="79"/>
      <c r="T103" s="83"/>
      <c r="U103" s="81"/>
      <c r="V103" s="111"/>
      <c r="AA103" s="81"/>
      <c r="AB103" s="111"/>
      <c r="AG103" s="28" t="s">
        <v>2979</v>
      </c>
      <c r="AN103" s="111">
        <v>4673</v>
      </c>
      <c r="AP103" s="1">
        <v>4672.5</v>
      </c>
    </row>
    <row r="104" spans="1:46">
      <c r="A104" s="1">
        <v>2</v>
      </c>
      <c r="B104">
        <v>1</v>
      </c>
      <c r="C104">
        <v>5</v>
      </c>
      <c r="E104">
        <f t="shared" ref="E104:E109" si="14">COUNT(A104:D104)</f>
        <v>3</v>
      </c>
      <c r="F104" s="20" t="s">
        <v>16</v>
      </c>
      <c r="G104" s="6" t="s">
        <v>15</v>
      </c>
      <c r="H104" s="77">
        <v>1692</v>
      </c>
      <c r="J104" s="18">
        <v>1708.6</v>
      </c>
      <c r="L104" s="77">
        <v>1716</v>
      </c>
      <c r="R104" s="83">
        <v>1716</v>
      </c>
      <c r="S104" s="77">
        <v>1380.5</v>
      </c>
      <c r="U104" s="77">
        <v>1443</v>
      </c>
      <c r="Z104" s="83">
        <v>1443</v>
      </c>
      <c r="AA104" s="77">
        <v>1462</v>
      </c>
      <c r="AE104" s="111">
        <v>22</v>
      </c>
      <c r="AF104" s="83">
        <f t="shared" si="13"/>
        <v>1440</v>
      </c>
    </row>
    <row r="105" spans="1:46">
      <c r="A105" s="1">
        <v>2</v>
      </c>
      <c r="B105">
        <v>1</v>
      </c>
      <c r="C105">
        <v>5</v>
      </c>
      <c r="D105">
        <v>1</v>
      </c>
      <c r="E105">
        <f t="shared" si="14"/>
        <v>4</v>
      </c>
      <c r="F105" s="20" t="s">
        <v>3602</v>
      </c>
      <c r="G105" t="s">
        <v>1745</v>
      </c>
      <c r="H105" s="79"/>
      <c r="I105" s="83"/>
      <c r="J105" s="1"/>
      <c r="K105" s="1"/>
      <c r="L105" s="79">
        <v>1716</v>
      </c>
      <c r="M105" s="83" t="s">
        <v>2598</v>
      </c>
      <c r="S105" s="79">
        <v>1380</v>
      </c>
      <c r="T105" s="83" t="s">
        <v>3012</v>
      </c>
      <c r="U105" s="79">
        <v>1443</v>
      </c>
      <c r="V105" s="111" t="s">
        <v>2598</v>
      </c>
      <c r="AA105" s="79">
        <v>1462</v>
      </c>
      <c r="AB105" s="111"/>
      <c r="AE105" s="111">
        <v>22</v>
      </c>
      <c r="AF105" s="83">
        <f t="shared" si="13"/>
        <v>1440</v>
      </c>
    </row>
    <row r="106" spans="1:46">
      <c r="A106" s="1">
        <v>2</v>
      </c>
      <c r="B106">
        <v>1</v>
      </c>
      <c r="C106">
        <v>6</v>
      </c>
      <c r="E106">
        <f t="shared" si="14"/>
        <v>3</v>
      </c>
      <c r="F106" s="20" t="s">
        <v>18</v>
      </c>
      <c r="G106" s="6" t="s">
        <v>17</v>
      </c>
      <c r="H106" s="77">
        <v>6029</v>
      </c>
      <c r="J106" s="18">
        <v>6134.7</v>
      </c>
      <c r="L106" s="77">
        <v>6071</v>
      </c>
      <c r="O106" s="111">
        <v>1</v>
      </c>
      <c r="Q106" s="111">
        <v>4</v>
      </c>
      <c r="R106" s="83">
        <v>6066</v>
      </c>
      <c r="S106" s="77">
        <v>6341.5</v>
      </c>
      <c r="U106" s="77">
        <v>5997</v>
      </c>
      <c r="W106" s="111">
        <v>3</v>
      </c>
      <c r="Y106" s="111">
        <v>3</v>
      </c>
      <c r="Z106" s="83">
        <v>5991</v>
      </c>
      <c r="AA106" s="77">
        <v>5512</v>
      </c>
      <c r="AC106" s="111">
        <v>3</v>
      </c>
      <c r="AE106" s="111">
        <v>3</v>
      </c>
      <c r="AF106" s="83">
        <f t="shared" si="13"/>
        <v>5506</v>
      </c>
      <c r="AG106" s="1" t="s">
        <v>2980</v>
      </c>
      <c r="AN106" s="111">
        <v>4354</v>
      </c>
      <c r="AP106" s="1">
        <v>4539.8999999999996</v>
      </c>
      <c r="AS106" s="111">
        <v>4300</v>
      </c>
    </row>
    <row r="107" spans="1:46">
      <c r="A107" s="1">
        <v>2</v>
      </c>
      <c r="B107">
        <v>1</v>
      </c>
      <c r="C107">
        <v>6</v>
      </c>
      <c r="D107">
        <v>1</v>
      </c>
      <c r="E107">
        <f t="shared" si="14"/>
        <v>4</v>
      </c>
      <c r="F107" s="20" t="s">
        <v>3603</v>
      </c>
      <c r="G107" t="s">
        <v>1289</v>
      </c>
      <c r="H107" s="79"/>
      <c r="I107" s="83"/>
      <c r="J107" s="1"/>
      <c r="K107" s="1" t="s">
        <v>2420</v>
      </c>
      <c r="L107" s="79">
        <v>6071</v>
      </c>
      <c r="M107" s="83"/>
      <c r="S107" s="79">
        <v>6341.5</v>
      </c>
      <c r="T107" s="83"/>
      <c r="U107" s="79">
        <v>5997</v>
      </c>
      <c r="V107" s="111"/>
      <c r="AA107" s="79">
        <v>5512</v>
      </c>
      <c r="AB107" s="111"/>
      <c r="AC107" s="111">
        <v>3</v>
      </c>
      <c r="AE107" s="111">
        <v>3</v>
      </c>
      <c r="AF107" s="83">
        <f t="shared" si="13"/>
        <v>5506</v>
      </c>
      <c r="AG107" s="1"/>
    </row>
    <row r="108" spans="1:46">
      <c r="A108" s="1">
        <v>2</v>
      </c>
      <c r="B108">
        <v>1</v>
      </c>
      <c r="C108">
        <v>7</v>
      </c>
      <c r="E108">
        <f t="shared" si="14"/>
        <v>3</v>
      </c>
      <c r="F108" s="20" t="s">
        <v>20</v>
      </c>
      <c r="G108" s="6" t="s">
        <v>19</v>
      </c>
      <c r="H108" s="81">
        <v>694294</v>
      </c>
      <c r="I108" s="82"/>
      <c r="J108" s="26">
        <v>686312</v>
      </c>
      <c r="K108" s="26"/>
      <c r="L108" s="81">
        <v>330196</v>
      </c>
      <c r="M108" s="82"/>
      <c r="Q108" s="111">
        <v>500</v>
      </c>
      <c r="R108" s="83">
        <v>329696</v>
      </c>
      <c r="S108" s="81">
        <v>327128.52100000001</v>
      </c>
      <c r="T108" s="82"/>
      <c r="U108" s="81">
        <v>326836</v>
      </c>
      <c r="V108" s="126"/>
      <c r="Y108" s="111">
        <v>952</v>
      </c>
      <c r="Z108" s="83">
        <v>325884</v>
      </c>
      <c r="AA108" s="81">
        <v>336056</v>
      </c>
      <c r="AB108" s="126"/>
      <c r="AE108" s="111">
        <v>1008</v>
      </c>
      <c r="AF108" s="83">
        <f t="shared" si="13"/>
        <v>335048</v>
      </c>
    </row>
    <row r="109" spans="1:46">
      <c r="A109" s="1">
        <v>2</v>
      </c>
      <c r="B109">
        <v>1</v>
      </c>
      <c r="C109">
        <v>7</v>
      </c>
      <c r="D109">
        <v>1</v>
      </c>
      <c r="E109">
        <f t="shared" si="14"/>
        <v>4</v>
      </c>
      <c r="F109" s="20" t="s">
        <v>3604</v>
      </c>
      <c r="G109" t="s">
        <v>1243</v>
      </c>
      <c r="H109" s="79"/>
      <c r="I109" s="83"/>
      <c r="J109" s="1">
        <v>663841</v>
      </c>
      <c r="K109" s="1"/>
      <c r="L109" s="79">
        <v>309799</v>
      </c>
      <c r="M109" s="83"/>
      <c r="R109" s="83">
        <v>309799</v>
      </c>
      <c r="S109" s="79">
        <v>308744.58</v>
      </c>
      <c r="T109" s="83"/>
      <c r="U109" s="79">
        <v>306131</v>
      </c>
      <c r="V109" s="111"/>
      <c r="Y109" s="111">
        <v>452</v>
      </c>
      <c r="Z109" s="83">
        <v>305679</v>
      </c>
      <c r="AA109" s="79">
        <v>315683</v>
      </c>
      <c r="AB109" s="111"/>
      <c r="AE109" s="111">
        <v>508</v>
      </c>
      <c r="AF109" s="83">
        <f t="shared" si="13"/>
        <v>315175</v>
      </c>
      <c r="AG109" s="3" t="s">
        <v>107</v>
      </c>
      <c r="AH109" s="79">
        <v>4768</v>
      </c>
      <c r="AN109" s="111">
        <v>0</v>
      </c>
    </row>
    <row r="110" spans="1:46" hidden="1">
      <c r="G110"/>
      <c r="H110" s="79"/>
      <c r="I110" s="83"/>
      <c r="J110" s="1"/>
      <c r="K110" s="1"/>
      <c r="L110" s="79"/>
      <c r="M110" s="83"/>
      <c r="S110" s="79"/>
      <c r="T110" s="83"/>
      <c r="U110" s="79"/>
      <c r="V110" s="111"/>
      <c r="AA110" s="79"/>
      <c r="AB110" s="111"/>
      <c r="AG110" s="3" t="s">
        <v>108</v>
      </c>
      <c r="AH110" s="79">
        <v>226863</v>
      </c>
      <c r="AK110" s="1">
        <v>226863</v>
      </c>
      <c r="AN110" s="111">
        <v>226863</v>
      </c>
      <c r="AP110" s="1">
        <v>226863</v>
      </c>
    </row>
    <row r="111" spans="1:46" hidden="1">
      <c r="G111"/>
      <c r="H111" s="79"/>
      <c r="I111" s="83"/>
      <c r="J111" s="1"/>
      <c r="K111" s="1"/>
      <c r="L111" s="79"/>
      <c r="M111" s="83"/>
      <c r="S111" s="79"/>
      <c r="T111" s="83"/>
      <c r="U111" s="79"/>
      <c r="V111" s="111"/>
      <c r="AA111" s="79"/>
      <c r="AB111" s="111"/>
      <c r="AG111" s="3" t="s">
        <v>109</v>
      </c>
      <c r="AH111" s="79">
        <v>75786</v>
      </c>
      <c r="AK111" s="1">
        <v>75867.755999999994</v>
      </c>
      <c r="AN111" s="111">
        <v>75799</v>
      </c>
      <c r="AP111" s="1">
        <v>74846</v>
      </c>
      <c r="AS111" s="111">
        <v>74751</v>
      </c>
    </row>
    <row r="112" spans="1:46" hidden="1">
      <c r="F112" s="20"/>
      <c r="G112"/>
      <c r="H112" s="79"/>
      <c r="I112" s="83"/>
      <c r="J112" s="1"/>
      <c r="K112" s="1"/>
      <c r="L112" s="79"/>
      <c r="M112" s="83"/>
      <c r="N112" s="114"/>
      <c r="O112" s="113"/>
      <c r="P112" s="113"/>
      <c r="Q112" s="113"/>
      <c r="R112" s="95"/>
      <c r="S112" s="79"/>
      <c r="T112" s="83"/>
      <c r="U112" s="79"/>
      <c r="V112" s="111"/>
      <c r="AA112" s="79"/>
      <c r="AB112" s="111"/>
      <c r="AG112" s="3" t="s">
        <v>110</v>
      </c>
      <c r="AH112" s="81">
        <v>362905</v>
      </c>
      <c r="AI112" s="82"/>
      <c r="AJ112" s="126"/>
      <c r="AK112" s="26">
        <v>356748</v>
      </c>
      <c r="AL112" s="26"/>
      <c r="AM112" s="81"/>
      <c r="AN112" s="126">
        <v>0</v>
      </c>
      <c r="AO112" s="145"/>
      <c r="AP112" s="12"/>
      <c r="AQ112" s="35"/>
      <c r="AR112" s="114"/>
      <c r="AS112" s="113"/>
    </row>
    <row r="113" spans="1:46">
      <c r="A113" s="1">
        <v>2</v>
      </c>
      <c r="B113">
        <v>1</v>
      </c>
      <c r="C113">
        <v>7</v>
      </c>
      <c r="D113">
        <v>2</v>
      </c>
      <c r="E113">
        <f t="shared" ref="E113:E117" si="15">COUNT(A113:D113)</f>
        <v>4</v>
      </c>
      <c r="F113" s="20" t="s">
        <v>3605</v>
      </c>
      <c r="G113" t="s">
        <v>111</v>
      </c>
      <c r="H113" s="79">
        <v>18697</v>
      </c>
      <c r="I113" s="83"/>
      <c r="J113" s="1">
        <v>19895</v>
      </c>
      <c r="K113" s="1" t="s">
        <v>2234</v>
      </c>
      <c r="L113" s="79">
        <v>19842</v>
      </c>
      <c r="M113" s="83"/>
      <c r="Q113" s="111">
        <v>500</v>
      </c>
      <c r="R113" s="83">
        <v>19842</v>
      </c>
      <c r="S113" s="79">
        <v>17839</v>
      </c>
      <c r="T113" s="83"/>
      <c r="U113" s="79">
        <v>20231</v>
      </c>
      <c r="V113" s="111"/>
      <c r="Y113" s="111">
        <v>500</v>
      </c>
      <c r="Z113" s="83">
        <v>19731</v>
      </c>
      <c r="AA113" s="79">
        <v>19936</v>
      </c>
      <c r="AB113" s="111"/>
      <c r="AE113" s="111">
        <v>500</v>
      </c>
      <c r="AF113" s="83">
        <f t="shared" ref="AF113:AF117" si="16">AA113-SUM(AC113:AE113)</f>
        <v>19436</v>
      </c>
      <c r="AG113" s="28" t="s">
        <v>2599</v>
      </c>
      <c r="AH113" s="79">
        <v>14866</v>
      </c>
      <c r="AK113" s="1">
        <v>14866</v>
      </c>
      <c r="AN113" s="111">
        <v>14867</v>
      </c>
      <c r="AP113" s="1">
        <v>14866</v>
      </c>
      <c r="AS113" s="111">
        <v>14867</v>
      </c>
    </row>
    <row r="114" spans="1:46">
      <c r="A114" s="1">
        <v>2</v>
      </c>
      <c r="B114">
        <v>1</v>
      </c>
      <c r="C114">
        <v>7</v>
      </c>
      <c r="D114">
        <v>3</v>
      </c>
      <c r="E114">
        <f t="shared" si="15"/>
        <v>4</v>
      </c>
      <c r="F114" s="20" t="s">
        <v>3606</v>
      </c>
      <c r="G114" t="s">
        <v>1244</v>
      </c>
      <c r="H114" s="79"/>
      <c r="I114" s="83"/>
      <c r="J114" s="1">
        <v>2554</v>
      </c>
      <c r="K114" s="1" t="s">
        <v>1284</v>
      </c>
      <c r="L114" s="79">
        <v>539</v>
      </c>
      <c r="M114" s="83"/>
      <c r="R114" s="83">
        <v>539</v>
      </c>
      <c r="S114" s="79">
        <v>528.64</v>
      </c>
      <c r="T114" s="83"/>
      <c r="U114" s="79">
        <v>460</v>
      </c>
      <c r="V114" s="111"/>
      <c r="Z114" s="83">
        <v>460</v>
      </c>
      <c r="AA114" s="79">
        <v>424</v>
      </c>
      <c r="AB114" s="111"/>
      <c r="AF114" s="83">
        <f t="shared" si="16"/>
        <v>424</v>
      </c>
    </row>
    <row r="115" spans="1:46">
      <c r="A115" s="1">
        <v>2</v>
      </c>
      <c r="B115">
        <v>1</v>
      </c>
      <c r="C115">
        <v>7</v>
      </c>
      <c r="D115">
        <v>4</v>
      </c>
      <c r="E115">
        <f t="shared" si="15"/>
        <v>4</v>
      </c>
      <c r="F115" s="20" t="s">
        <v>3607</v>
      </c>
      <c r="G115" t="s">
        <v>1245</v>
      </c>
      <c r="H115" s="79"/>
      <c r="I115" s="83"/>
      <c r="J115" s="1">
        <v>21</v>
      </c>
      <c r="K115" s="1"/>
      <c r="L115" s="79">
        <v>16</v>
      </c>
      <c r="M115" s="83"/>
      <c r="R115" s="83">
        <v>16</v>
      </c>
      <c r="S115" s="79">
        <v>16</v>
      </c>
      <c r="T115" s="83"/>
      <c r="U115" s="79">
        <v>14</v>
      </c>
      <c r="V115" s="111"/>
      <c r="Z115" s="83">
        <v>14</v>
      </c>
      <c r="AA115" s="79">
        <v>13</v>
      </c>
      <c r="AB115" s="111"/>
      <c r="AF115" s="83">
        <f t="shared" si="16"/>
        <v>13</v>
      </c>
    </row>
    <row r="116" spans="1:46">
      <c r="A116" s="1">
        <v>2</v>
      </c>
      <c r="B116">
        <v>1</v>
      </c>
      <c r="C116">
        <v>8</v>
      </c>
      <c r="E116">
        <f t="shared" si="15"/>
        <v>3</v>
      </c>
      <c r="F116" s="20" t="s">
        <v>22</v>
      </c>
      <c r="G116" s="6" t="s">
        <v>21</v>
      </c>
      <c r="H116" s="81">
        <v>15969</v>
      </c>
      <c r="I116" s="82"/>
      <c r="J116" s="26">
        <v>24082</v>
      </c>
      <c r="K116" s="26"/>
      <c r="L116" s="81">
        <v>24796</v>
      </c>
      <c r="M116" s="82"/>
      <c r="O116" s="111">
        <v>2370</v>
      </c>
      <c r="Q116" s="111">
        <v>2508</v>
      </c>
      <c r="R116" s="83">
        <v>19918</v>
      </c>
      <c r="S116" s="81">
        <v>21704.97</v>
      </c>
      <c r="T116" s="82"/>
      <c r="U116" s="81">
        <v>20181</v>
      </c>
      <c r="V116" s="126"/>
      <c r="AA116" s="81">
        <v>22259</v>
      </c>
      <c r="AB116" s="126"/>
      <c r="AE116" s="111">
        <v>2739</v>
      </c>
      <c r="AF116" s="83">
        <f t="shared" si="16"/>
        <v>19520</v>
      </c>
    </row>
    <row r="117" spans="1:46">
      <c r="A117" s="1">
        <v>2</v>
      </c>
      <c r="B117">
        <v>1</v>
      </c>
      <c r="C117">
        <v>8</v>
      </c>
      <c r="D117">
        <v>1</v>
      </c>
      <c r="E117">
        <f t="shared" si="15"/>
        <v>4</v>
      </c>
      <c r="F117" s="20" t="s">
        <v>3608</v>
      </c>
      <c r="G117" t="s">
        <v>4159</v>
      </c>
      <c r="H117" s="89"/>
      <c r="I117" s="90"/>
      <c r="J117" s="5">
        <v>12945</v>
      </c>
      <c r="K117" s="5"/>
      <c r="L117" s="79">
        <v>6194</v>
      </c>
      <c r="M117" s="83"/>
      <c r="O117" s="111">
        <v>2370</v>
      </c>
      <c r="R117" s="83">
        <v>3824</v>
      </c>
      <c r="S117" s="79">
        <v>5676.88</v>
      </c>
      <c r="T117" s="83"/>
      <c r="U117" s="79">
        <v>330</v>
      </c>
      <c r="V117" s="111" t="s">
        <v>2602</v>
      </c>
      <c r="Z117" s="83">
        <v>330</v>
      </c>
      <c r="AA117" s="79">
        <v>8697</v>
      </c>
      <c r="AB117" s="111"/>
      <c r="AF117" s="83">
        <f t="shared" si="16"/>
        <v>8697</v>
      </c>
      <c r="AG117" s="28" t="s">
        <v>837</v>
      </c>
      <c r="AH117" s="89"/>
      <c r="AI117" s="90"/>
      <c r="AJ117" s="135"/>
      <c r="AK117" s="5">
        <f>679+10.5+14.7+5481+232</f>
        <v>6417.2</v>
      </c>
      <c r="AL117" s="5"/>
      <c r="AM117" s="89"/>
      <c r="AN117" s="111">
        <f>606+4713+10+29</f>
        <v>5358</v>
      </c>
      <c r="AP117" s="1">
        <f>448.6+4623.15</f>
        <v>5071.75</v>
      </c>
    </row>
    <row r="118" spans="1:46" hidden="1">
      <c r="G118"/>
      <c r="H118" s="89"/>
      <c r="I118" s="90"/>
      <c r="J118" s="5"/>
      <c r="K118" s="5"/>
      <c r="L118" s="79"/>
      <c r="M118" s="83"/>
      <c r="N118" s="114"/>
      <c r="O118" s="113"/>
      <c r="P118" s="113"/>
      <c r="Q118" s="113"/>
      <c r="R118" s="95"/>
      <c r="S118" s="79"/>
      <c r="T118" s="83"/>
      <c r="U118" s="79"/>
      <c r="V118" s="111"/>
      <c r="AA118" s="79"/>
      <c r="AB118" s="111"/>
      <c r="AG118" s="28" t="s">
        <v>1285</v>
      </c>
      <c r="AH118" s="89"/>
      <c r="AI118" s="90"/>
      <c r="AJ118" s="135"/>
      <c r="AK118" s="5">
        <v>5985</v>
      </c>
      <c r="AL118" s="5"/>
      <c r="AM118" s="89"/>
      <c r="AN118" s="113"/>
      <c r="AO118" s="145"/>
      <c r="AP118" s="12"/>
      <c r="AQ118" s="35"/>
      <c r="AR118" s="114"/>
      <c r="AS118" s="113"/>
    </row>
    <row r="119" spans="1:46">
      <c r="A119" s="1">
        <v>2</v>
      </c>
      <c r="B119">
        <v>1</v>
      </c>
      <c r="C119">
        <v>8</v>
      </c>
      <c r="D119">
        <v>2</v>
      </c>
      <c r="E119">
        <f t="shared" ref="E119:E127" si="17">COUNT(A119:D119)</f>
        <v>4</v>
      </c>
      <c r="F119" s="20" t="s">
        <v>3609</v>
      </c>
      <c r="G119" t="s">
        <v>112</v>
      </c>
      <c r="H119" s="79">
        <v>3150</v>
      </c>
      <c r="I119" s="83"/>
      <c r="J119" s="1"/>
      <c r="K119" s="1"/>
      <c r="L119" s="79">
        <v>0</v>
      </c>
      <c r="M119" s="83"/>
      <c r="S119" s="94"/>
      <c r="T119" s="95"/>
      <c r="U119" s="94"/>
      <c r="V119" s="111"/>
      <c r="AA119" s="94"/>
      <c r="AB119" s="111"/>
    </row>
    <row r="120" spans="1:46">
      <c r="A120" s="1">
        <v>2</v>
      </c>
      <c r="B120">
        <v>1</v>
      </c>
      <c r="C120">
        <v>8</v>
      </c>
      <c r="D120">
        <v>3</v>
      </c>
      <c r="E120">
        <f t="shared" si="17"/>
        <v>4</v>
      </c>
      <c r="F120" s="20" t="s">
        <v>3610</v>
      </c>
      <c r="G120" t="s">
        <v>4160</v>
      </c>
      <c r="H120" s="79">
        <v>390</v>
      </c>
      <c r="I120" s="83"/>
      <c r="J120" s="1">
        <v>269</v>
      </c>
      <c r="K120" s="1"/>
      <c r="L120" s="79">
        <v>5789</v>
      </c>
      <c r="M120" s="83"/>
      <c r="R120" s="83">
        <v>5789</v>
      </c>
      <c r="S120" s="79">
        <v>5219.8890000000001</v>
      </c>
      <c r="T120" s="83"/>
      <c r="U120" s="79">
        <v>446</v>
      </c>
      <c r="V120" s="111" t="s">
        <v>2603</v>
      </c>
      <c r="Z120" s="83">
        <v>446</v>
      </c>
      <c r="AA120" s="79">
        <v>1111</v>
      </c>
      <c r="AB120" s="111"/>
      <c r="AF120" s="83">
        <f t="shared" ref="AF120:AF127" si="18">AA120-SUM(AC120:AE120)</f>
        <v>1111</v>
      </c>
      <c r="AG120" s="29" t="s">
        <v>838</v>
      </c>
      <c r="AH120" s="89"/>
      <c r="AI120" s="90"/>
      <c r="AJ120" s="135"/>
      <c r="AK120" s="5"/>
      <c r="AL120" s="5"/>
      <c r="AM120" s="89"/>
      <c r="AN120" s="126">
        <v>5323</v>
      </c>
      <c r="AP120" s="1">
        <v>5208</v>
      </c>
      <c r="AS120" s="126"/>
    </row>
    <row r="121" spans="1:46" ht="13.5" customHeight="1">
      <c r="A121" s="1">
        <v>2</v>
      </c>
      <c r="B121">
        <v>1</v>
      </c>
      <c r="C121">
        <v>8</v>
      </c>
      <c r="D121">
        <v>4</v>
      </c>
      <c r="E121">
        <f t="shared" si="17"/>
        <v>4</v>
      </c>
      <c r="F121" s="20" t="s">
        <v>3611</v>
      </c>
      <c r="G121" t="s">
        <v>113</v>
      </c>
      <c r="H121" s="79">
        <v>10333</v>
      </c>
      <c r="I121" s="83"/>
      <c r="J121" s="1">
        <v>10480</v>
      </c>
      <c r="K121" s="1"/>
      <c r="L121" s="79">
        <v>12284</v>
      </c>
      <c r="M121" s="91" t="s">
        <v>327</v>
      </c>
      <c r="Q121" s="111">
        <v>2508</v>
      </c>
      <c r="R121" s="83">
        <v>9776</v>
      </c>
      <c r="S121" s="122">
        <v>10313</v>
      </c>
      <c r="T121" s="103" t="s">
        <v>3013</v>
      </c>
      <c r="U121" s="79">
        <v>11137</v>
      </c>
      <c r="V121" s="117" t="s">
        <v>2604</v>
      </c>
      <c r="Y121" s="111">
        <v>2943</v>
      </c>
      <c r="Z121" s="83">
        <v>8194</v>
      </c>
      <c r="AA121" s="79">
        <v>11440</v>
      </c>
      <c r="AB121" s="117"/>
      <c r="AE121" s="111">
        <v>2739</v>
      </c>
      <c r="AF121" s="83">
        <f t="shared" si="18"/>
        <v>8701</v>
      </c>
    </row>
    <row r="122" spans="1:46" ht="13.5" customHeight="1">
      <c r="A122" s="1">
        <v>2</v>
      </c>
      <c r="B122">
        <v>1</v>
      </c>
      <c r="C122">
        <v>8</v>
      </c>
      <c r="D122">
        <v>5</v>
      </c>
      <c r="E122">
        <f t="shared" si="17"/>
        <v>4</v>
      </c>
      <c r="F122" s="20" t="s">
        <v>3612</v>
      </c>
      <c r="G122" t="s">
        <v>1246</v>
      </c>
      <c r="H122" s="79"/>
      <c r="I122" s="83"/>
      <c r="J122" s="1">
        <v>386.7</v>
      </c>
      <c r="K122" s="1"/>
      <c r="L122" s="79">
        <v>529</v>
      </c>
      <c r="M122" s="83"/>
      <c r="R122" s="83">
        <v>529</v>
      </c>
      <c r="S122" s="79">
        <v>495</v>
      </c>
      <c r="T122" s="83" t="s">
        <v>3014</v>
      </c>
      <c r="U122" s="79">
        <v>531</v>
      </c>
      <c r="V122" s="111" t="s">
        <v>2605</v>
      </c>
      <c r="Z122" s="83">
        <v>531</v>
      </c>
      <c r="AA122" s="79">
        <v>529</v>
      </c>
      <c r="AB122" s="111"/>
      <c r="AF122" s="83">
        <f t="shared" si="18"/>
        <v>529</v>
      </c>
      <c r="AO122" s="91"/>
      <c r="AT122" s="91"/>
    </row>
    <row r="123" spans="1:46" ht="13.5" customHeight="1">
      <c r="A123" s="1">
        <v>2</v>
      </c>
      <c r="B123">
        <v>1</v>
      </c>
      <c r="C123">
        <v>8</v>
      </c>
      <c r="D123">
        <v>6</v>
      </c>
      <c r="E123">
        <f t="shared" si="17"/>
        <v>4</v>
      </c>
      <c r="F123" s="20" t="s">
        <v>3613</v>
      </c>
      <c r="G123" t="s">
        <v>2600</v>
      </c>
      <c r="H123" s="79"/>
      <c r="I123" s="83"/>
      <c r="J123" s="1"/>
      <c r="K123" s="1"/>
      <c r="L123" s="94"/>
      <c r="M123" s="83"/>
      <c r="S123" s="79"/>
      <c r="T123" s="83"/>
      <c r="U123" s="79">
        <v>322</v>
      </c>
      <c r="V123" s="111" t="s">
        <v>2606</v>
      </c>
      <c r="Z123" s="83">
        <v>322</v>
      </c>
      <c r="AA123" s="79">
        <v>482</v>
      </c>
      <c r="AB123" s="111"/>
      <c r="AF123" s="83">
        <f t="shared" si="18"/>
        <v>482</v>
      </c>
      <c r="AO123" s="91"/>
      <c r="AT123" s="91"/>
    </row>
    <row r="124" spans="1:46" ht="13.5" customHeight="1">
      <c r="A124" s="1">
        <v>2</v>
      </c>
      <c r="B124">
        <v>1</v>
      </c>
      <c r="C124">
        <v>8</v>
      </c>
      <c r="D124">
        <v>7</v>
      </c>
      <c r="E124">
        <f t="shared" si="17"/>
        <v>4</v>
      </c>
      <c r="F124" s="20" t="s">
        <v>3614</v>
      </c>
      <c r="G124" t="s">
        <v>2601</v>
      </c>
      <c r="H124" s="79"/>
      <c r="I124" s="83"/>
      <c r="J124" s="1"/>
      <c r="K124" s="1"/>
      <c r="L124" s="94"/>
      <c r="M124" s="83"/>
      <c r="S124" s="79"/>
      <c r="T124" s="83"/>
      <c r="U124" s="79">
        <v>7415</v>
      </c>
      <c r="V124" s="111" t="s">
        <v>2607</v>
      </c>
      <c r="Z124" s="83">
        <v>7415</v>
      </c>
      <c r="AA124" s="94"/>
      <c r="AB124" s="111"/>
      <c r="AO124" s="91"/>
      <c r="AT124" s="91"/>
    </row>
    <row r="125" spans="1:46">
      <c r="A125" s="1">
        <v>2</v>
      </c>
      <c r="B125">
        <v>1</v>
      </c>
      <c r="C125">
        <v>8</v>
      </c>
      <c r="E125">
        <f t="shared" si="17"/>
        <v>3</v>
      </c>
      <c r="F125" s="20" t="s">
        <v>22</v>
      </c>
      <c r="G125" s="6" t="s">
        <v>114</v>
      </c>
      <c r="H125" s="77">
        <v>78462</v>
      </c>
      <c r="J125" s="18">
        <v>82887</v>
      </c>
      <c r="L125" s="77">
        <v>75492</v>
      </c>
      <c r="Q125" s="111">
        <v>5206</v>
      </c>
      <c r="R125" s="83">
        <v>70286</v>
      </c>
      <c r="S125" s="77">
        <v>74708.399999999994</v>
      </c>
      <c r="U125" s="77">
        <v>74406</v>
      </c>
      <c r="Y125" s="111">
        <v>5183</v>
      </c>
      <c r="Z125" s="83">
        <v>69223</v>
      </c>
      <c r="AA125" s="77">
        <v>74815</v>
      </c>
      <c r="AE125" s="111">
        <v>5181</v>
      </c>
      <c r="AF125" s="83">
        <f t="shared" si="18"/>
        <v>69634</v>
      </c>
      <c r="AO125" s="91"/>
      <c r="AT125" s="91"/>
    </row>
    <row r="126" spans="1:46">
      <c r="A126" s="1">
        <v>2</v>
      </c>
      <c r="B126">
        <v>1</v>
      </c>
      <c r="C126">
        <v>8</v>
      </c>
      <c r="D126">
        <v>1</v>
      </c>
      <c r="E126">
        <f t="shared" si="17"/>
        <v>4</v>
      </c>
      <c r="F126" s="20" t="s">
        <v>3608</v>
      </c>
      <c r="G126" t="s">
        <v>2608</v>
      </c>
      <c r="H126" s="79">
        <v>13077</v>
      </c>
      <c r="I126" s="83"/>
      <c r="J126" s="1">
        <v>12785</v>
      </c>
      <c r="K126" s="1" t="s">
        <v>2242</v>
      </c>
      <c r="L126" s="79">
        <v>12911</v>
      </c>
      <c r="M126" s="83"/>
      <c r="Q126" s="111">
        <v>1301</v>
      </c>
      <c r="R126" s="83">
        <v>11610</v>
      </c>
      <c r="S126" s="79">
        <v>12913.5</v>
      </c>
      <c r="T126" s="83"/>
      <c r="U126" s="79">
        <v>12859</v>
      </c>
      <c r="V126" s="111"/>
      <c r="Y126" s="111">
        <v>1301</v>
      </c>
      <c r="Z126" s="83">
        <v>11558</v>
      </c>
      <c r="AA126" s="79">
        <v>13174</v>
      </c>
      <c r="AB126" s="111"/>
      <c r="AE126" s="111">
        <v>1301</v>
      </c>
      <c r="AF126" s="83">
        <f t="shared" si="18"/>
        <v>11873</v>
      </c>
      <c r="AG126" s="28" t="s">
        <v>839</v>
      </c>
      <c r="AH126" s="89"/>
      <c r="AI126" s="90"/>
      <c r="AJ126" s="135"/>
      <c r="AK126" s="1">
        <v>9651</v>
      </c>
      <c r="AL126" s="5"/>
      <c r="AM126" s="89"/>
      <c r="AN126" s="111">
        <v>9652</v>
      </c>
      <c r="AO126" s="91"/>
      <c r="AP126" s="1">
        <v>9651.2999999999993</v>
      </c>
      <c r="AS126" s="111">
        <v>9652</v>
      </c>
      <c r="AT126" s="91"/>
    </row>
    <row r="127" spans="1:46">
      <c r="A127" s="1">
        <v>2</v>
      </c>
      <c r="B127">
        <v>1</v>
      </c>
      <c r="C127">
        <v>8</v>
      </c>
      <c r="D127">
        <v>2</v>
      </c>
      <c r="E127">
        <f t="shared" si="17"/>
        <v>4</v>
      </c>
      <c r="F127" s="20" t="s">
        <v>3609</v>
      </c>
      <c r="G127" t="s">
        <v>1247</v>
      </c>
      <c r="H127" s="79">
        <v>47156</v>
      </c>
      <c r="I127" s="83"/>
      <c r="J127" s="1">
        <v>52229</v>
      </c>
      <c r="K127" s="1"/>
      <c r="L127" s="79">
        <v>44194</v>
      </c>
      <c r="M127" s="83"/>
      <c r="Q127" s="111">
        <v>110</v>
      </c>
      <c r="R127" s="83">
        <v>44084</v>
      </c>
      <c r="S127" s="79">
        <v>44073</v>
      </c>
      <c r="T127" s="83"/>
      <c r="U127" s="79">
        <v>43409</v>
      </c>
      <c r="V127" s="111"/>
      <c r="Y127" s="111">
        <v>73</v>
      </c>
      <c r="Z127" s="83">
        <v>43336</v>
      </c>
      <c r="AA127" s="79">
        <v>43772</v>
      </c>
      <c r="AB127" s="111"/>
      <c r="AE127" s="111">
        <v>68</v>
      </c>
      <c r="AF127" s="83">
        <f t="shared" si="18"/>
        <v>43704</v>
      </c>
      <c r="AG127" s="28" t="s">
        <v>840</v>
      </c>
      <c r="AH127" s="89"/>
      <c r="AI127" s="90"/>
      <c r="AJ127" s="135"/>
      <c r="AK127" s="1">
        <v>17040</v>
      </c>
      <c r="AL127" s="5"/>
      <c r="AM127" s="89"/>
      <c r="AN127" s="111">
        <v>17729</v>
      </c>
      <c r="AO127" s="91"/>
      <c r="AP127" s="1">
        <v>17675</v>
      </c>
      <c r="AS127" s="111">
        <v>17729</v>
      </c>
      <c r="AT127" s="91"/>
    </row>
    <row r="128" spans="1:46" hidden="1">
      <c r="G128"/>
      <c r="H128" s="79"/>
      <c r="I128" s="83"/>
      <c r="J128" s="1"/>
      <c r="K128" s="1"/>
      <c r="L128" s="79"/>
      <c r="M128" s="83"/>
      <c r="S128" s="79"/>
      <c r="T128" s="83"/>
      <c r="U128" s="79"/>
      <c r="V128" s="111"/>
      <c r="AA128" s="79"/>
      <c r="AB128" s="111"/>
      <c r="AG128" s="28" t="s">
        <v>841</v>
      </c>
      <c r="AH128" s="89"/>
      <c r="AI128" s="90"/>
      <c r="AJ128" s="135"/>
      <c r="AK128" s="1">
        <v>8820</v>
      </c>
      <c r="AL128" s="5"/>
      <c r="AM128" s="89"/>
      <c r="AN128" s="111">
        <v>8820</v>
      </c>
      <c r="AO128" s="91"/>
      <c r="AP128" s="1">
        <v>8820</v>
      </c>
      <c r="AS128" s="111">
        <v>8820</v>
      </c>
      <c r="AT128" s="91"/>
    </row>
    <row r="129" spans="1:46" hidden="1">
      <c r="F129" s="20"/>
      <c r="G129"/>
      <c r="H129" s="79"/>
      <c r="I129" s="83"/>
      <c r="J129" s="1"/>
      <c r="K129" s="1"/>
      <c r="L129" s="79"/>
      <c r="M129" s="83"/>
      <c r="S129" s="79"/>
      <c r="T129" s="83"/>
      <c r="U129" s="79"/>
      <c r="V129" s="111"/>
      <c r="AA129" s="79"/>
      <c r="AB129" s="111"/>
      <c r="AG129" s="29" t="s">
        <v>1290</v>
      </c>
      <c r="AH129" s="89"/>
      <c r="AI129" s="90"/>
      <c r="AJ129" s="135"/>
      <c r="AK129" s="26">
        <v>9135</v>
      </c>
      <c r="AL129" s="5"/>
      <c r="AM129" s="89"/>
      <c r="AO129" s="91"/>
      <c r="AT129" s="91"/>
    </row>
    <row r="130" spans="1:46" hidden="1">
      <c r="F130" s="20"/>
      <c r="G130"/>
      <c r="H130" s="79"/>
      <c r="I130" s="83"/>
      <c r="J130" s="1"/>
      <c r="K130" s="1"/>
      <c r="L130" s="79"/>
      <c r="M130" s="83"/>
      <c r="S130" s="79"/>
      <c r="T130" s="83"/>
      <c r="U130" s="79"/>
      <c r="V130" s="111"/>
      <c r="AA130" s="79"/>
      <c r="AB130" s="111"/>
      <c r="AG130" s="1" t="s">
        <v>2609</v>
      </c>
      <c r="AH130" s="89"/>
      <c r="AI130" s="90"/>
      <c r="AJ130" s="135"/>
      <c r="AK130" s="26"/>
      <c r="AL130" s="5"/>
      <c r="AM130" s="89"/>
      <c r="AN130" s="111">
        <v>2023</v>
      </c>
      <c r="AO130" s="91" t="s">
        <v>2610</v>
      </c>
      <c r="AP130" s="1">
        <v>1922.9</v>
      </c>
      <c r="AQ130" s="25" t="s">
        <v>2610</v>
      </c>
      <c r="AR130" s="116"/>
      <c r="AS130" s="111">
        <v>2140</v>
      </c>
      <c r="AT130" s="91" t="s">
        <v>2610</v>
      </c>
    </row>
    <row r="131" spans="1:46" hidden="1">
      <c r="F131" s="20"/>
      <c r="G131"/>
      <c r="H131" s="79"/>
      <c r="I131" s="83"/>
      <c r="J131" s="1"/>
      <c r="K131" s="1"/>
      <c r="L131" s="79"/>
      <c r="M131" s="83"/>
      <c r="S131" s="79"/>
      <c r="T131" s="83"/>
      <c r="U131" s="79"/>
      <c r="V131" s="111"/>
      <c r="AA131" s="79"/>
      <c r="AB131" s="111"/>
      <c r="AG131" s="1" t="s">
        <v>2611</v>
      </c>
      <c r="AH131" s="89"/>
      <c r="AI131" s="90"/>
      <c r="AJ131" s="135"/>
      <c r="AK131" s="26"/>
      <c r="AL131" s="5"/>
      <c r="AM131" s="89"/>
      <c r="AN131" s="111">
        <v>7472</v>
      </c>
      <c r="AO131" s="91"/>
      <c r="AP131" s="1">
        <f>4322.78+2024.2+1320.64</f>
        <v>7667.62</v>
      </c>
      <c r="AS131" s="111">
        <v>6883</v>
      </c>
      <c r="AT131" s="91"/>
    </row>
    <row r="132" spans="1:46">
      <c r="A132" s="75">
        <v>2</v>
      </c>
      <c r="B132">
        <v>1</v>
      </c>
      <c r="C132">
        <v>8</v>
      </c>
      <c r="D132">
        <v>3</v>
      </c>
      <c r="E132">
        <f t="shared" ref="E132:E138" si="19">COUNT(A132:D132)</f>
        <v>4</v>
      </c>
      <c r="F132" s="20" t="s">
        <v>3610</v>
      </c>
      <c r="G132" t="s">
        <v>1248</v>
      </c>
      <c r="H132" s="79"/>
      <c r="I132" s="83"/>
      <c r="J132" s="1">
        <v>4018</v>
      </c>
      <c r="K132" s="1"/>
      <c r="L132" s="79">
        <v>3859</v>
      </c>
      <c r="M132" s="83"/>
      <c r="R132" s="83">
        <v>3859</v>
      </c>
      <c r="S132" s="79">
        <v>3768</v>
      </c>
      <c r="T132" s="83"/>
      <c r="U132" s="79">
        <v>3896</v>
      </c>
      <c r="V132" s="111"/>
      <c r="Z132" s="83">
        <v>3896</v>
      </c>
      <c r="AA132" s="79">
        <v>3906</v>
      </c>
      <c r="AB132" s="111"/>
      <c r="AF132" s="83">
        <f t="shared" ref="AF132:AF138" si="20">AA132-SUM(AC132:AE132)</f>
        <v>3906</v>
      </c>
      <c r="AG132" s="28" t="s">
        <v>2981</v>
      </c>
      <c r="AH132" s="142"/>
      <c r="AI132" s="143"/>
      <c r="AJ132" s="157"/>
      <c r="AK132" s="14"/>
      <c r="AL132" s="14"/>
      <c r="AM132" s="142"/>
      <c r="AN132" s="111">
        <v>2663</v>
      </c>
      <c r="AO132" s="91"/>
      <c r="AP132" s="1">
        <v>2575</v>
      </c>
      <c r="AS132" s="111">
        <v>2721</v>
      </c>
      <c r="AT132" s="91"/>
    </row>
    <row r="133" spans="1:46">
      <c r="A133" s="75">
        <v>2</v>
      </c>
      <c r="B133">
        <v>1</v>
      </c>
      <c r="C133">
        <v>8</v>
      </c>
      <c r="D133">
        <v>4</v>
      </c>
      <c r="E133">
        <f t="shared" si="19"/>
        <v>4</v>
      </c>
      <c r="F133" s="20" t="s">
        <v>3611</v>
      </c>
      <c r="G133" t="s">
        <v>115</v>
      </c>
      <c r="H133" s="79">
        <v>8079</v>
      </c>
      <c r="I133" s="83"/>
      <c r="J133" s="1">
        <v>7565.5</v>
      </c>
      <c r="K133" s="1" t="s">
        <v>2243</v>
      </c>
      <c r="L133" s="79">
        <v>7945</v>
      </c>
      <c r="M133" s="83"/>
      <c r="Q133" s="111">
        <v>2485</v>
      </c>
      <c r="R133" s="83">
        <v>5460</v>
      </c>
      <c r="S133" s="79">
        <v>7624</v>
      </c>
      <c r="T133" s="83"/>
      <c r="U133" s="79">
        <v>7734</v>
      </c>
      <c r="V133" s="111"/>
      <c r="Y133" s="111">
        <v>2503</v>
      </c>
      <c r="Z133" s="83">
        <v>5231</v>
      </c>
      <c r="AA133" s="79">
        <v>7733</v>
      </c>
      <c r="AB133" s="111"/>
      <c r="AE133" s="111">
        <v>2307</v>
      </c>
      <c r="AF133" s="83">
        <f t="shared" si="20"/>
        <v>5426</v>
      </c>
      <c r="AG133" s="28" t="s">
        <v>1291</v>
      </c>
      <c r="AK133" s="1">
        <v>4311</v>
      </c>
      <c r="AN133" s="111">
        <v>4588</v>
      </c>
      <c r="AO133" s="91"/>
      <c r="AP133" s="1">
        <v>4455.7</v>
      </c>
      <c r="AS133" s="111">
        <v>4588</v>
      </c>
      <c r="AT133" s="91"/>
    </row>
    <row r="134" spans="1:46">
      <c r="A134" s="75">
        <v>2</v>
      </c>
      <c r="B134">
        <v>1</v>
      </c>
      <c r="C134">
        <v>8</v>
      </c>
      <c r="D134">
        <v>5</v>
      </c>
      <c r="E134">
        <f t="shared" si="19"/>
        <v>4</v>
      </c>
      <c r="F134" s="20" t="s">
        <v>3612</v>
      </c>
      <c r="G134" t="s">
        <v>116</v>
      </c>
      <c r="H134" s="79">
        <v>6514</v>
      </c>
      <c r="I134" s="83"/>
      <c r="J134" s="1">
        <v>6289</v>
      </c>
      <c r="K134" s="1" t="s">
        <v>2244</v>
      </c>
      <c r="L134" s="79">
        <v>6583</v>
      </c>
      <c r="M134" s="83"/>
      <c r="Q134" s="111">
        <v>1310</v>
      </c>
      <c r="R134" s="83">
        <v>5273</v>
      </c>
      <c r="S134" s="79">
        <v>6329.4</v>
      </c>
      <c r="T134" s="83"/>
      <c r="U134" s="79">
        <v>6508</v>
      </c>
      <c r="V134" s="111"/>
      <c r="Y134" s="111">
        <v>1506</v>
      </c>
      <c r="Z134" s="83">
        <v>5202</v>
      </c>
      <c r="AA134" s="79">
        <v>6230</v>
      </c>
      <c r="AB134" s="111"/>
      <c r="AE134" s="111">
        <v>1505</v>
      </c>
      <c r="AF134" s="83">
        <f t="shared" si="20"/>
        <v>4725</v>
      </c>
      <c r="AG134" s="28" t="s">
        <v>1291</v>
      </c>
      <c r="AK134" s="1">
        <v>3481</v>
      </c>
      <c r="AN134" s="111">
        <v>3640</v>
      </c>
      <c r="AO134" s="91"/>
      <c r="AP134" s="1">
        <v>3639</v>
      </c>
      <c r="AS134" s="111">
        <v>3628</v>
      </c>
      <c r="AT134" s="91"/>
    </row>
    <row r="135" spans="1:46">
      <c r="A135" s="75">
        <v>2</v>
      </c>
      <c r="B135">
        <v>1</v>
      </c>
      <c r="C135">
        <v>9</v>
      </c>
      <c r="E135">
        <f t="shared" si="19"/>
        <v>3</v>
      </c>
      <c r="F135" s="20" t="s">
        <v>23</v>
      </c>
      <c r="G135" s="6" t="s">
        <v>117</v>
      </c>
      <c r="H135" s="81">
        <v>59903</v>
      </c>
      <c r="I135" s="82"/>
      <c r="J135" s="26">
        <v>4367355</v>
      </c>
      <c r="K135" s="26"/>
      <c r="L135" s="81">
        <v>299536</v>
      </c>
      <c r="M135" s="82"/>
      <c r="O135" s="111">
        <v>9870</v>
      </c>
      <c r="Q135" s="111">
        <v>1505</v>
      </c>
      <c r="R135" s="83">
        <v>288161</v>
      </c>
      <c r="S135" s="81">
        <v>299353</v>
      </c>
      <c r="T135" s="82"/>
      <c r="U135" s="81">
        <v>297448</v>
      </c>
      <c r="V135" s="126"/>
      <c r="AA135" s="81">
        <v>292698</v>
      </c>
      <c r="AB135" s="126"/>
      <c r="AE135" s="111">
        <v>6270</v>
      </c>
      <c r="AF135" s="83">
        <f t="shared" si="20"/>
        <v>286428</v>
      </c>
      <c r="AO135" s="91"/>
      <c r="AT135" s="91"/>
    </row>
    <row r="136" spans="1:46">
      <c r="A136" s="75">
        <v>2</v>
      </c>
      <c r="B136">
        <v>1</v>
      </c>
      <c r="C136">
        <v>9</v>
      </c>
      <c r="D136">
        <v>1</v>
      </c>
      <c r="E136">
        <f t="shared" si="19"/>
        <v>4</v>
      </c>
      <c r="F136" s="20" t="s">
        <v>3615</v>
      </c>
      <c r="G136" t="s">
        <v>1249</v>
      </c>
      <c r="H136" s="79"/>
      <c r="I136" s="83"/>
      <c r="J136" s="1">
        <v>1011</v>
      </c>
      <c r="K136" s="1"/>
      <c r="L136" s="79">
        <v>1075</v>
      </c>
      <c r="M136" s="83"/>
      <c r="R136" s="83">
        <v>1075</v>
      </c>
      <c r="S136" s="79">
        <v>1014.85</v>
      </c>
      <c r="T136" s="83"/>
      <c r="U136" s="79">
        <v>1156</v>
      </c>
      <c r="V136" s="111" t="s">
        <v>2612</v>
      </c>
      <c r="AA136" s="79">
        <v>1143</v>
      </c>
      <c r="AB136" s="111"/>
      <c r="AF136" s="83">
        <f t="shared" si="20"/>
        <v>1143</v>
      </c>
      <c r="AO136" s="91"/>
      <c r="AT136" s="91"/>
    </row>
    <row r="137" spans="1:46">
      <c r="A137" s="75">
        <v>2</v>
      </c>
      <c r="B137">
        <v>1</v>
      </c>
      <c r="C137">
        <v>9</v>
      </c>
      <c r="D137">
        <v>2</v>
      </c>
      <c r="E137">
        <f t="shared" si="19"/>
        <v>4</v>
      </c>
      <c r="F137" s="20" t="s">
        <v>3616</v>
      </c>
      <c r="G137" t="s">
        <v>118</v>
      </c>
      <c r="H137" s="79">
        <v>137</v>
      </c>
      <c r="I137" s="83"/>
      <c r="J137" s="1">
        <v>132.66</v>
      </c>
      <c r="K137" s="1"/>
      <c r="L137" s="79">
        <v>206</v>
      </c>
      <c r="M137" s="83"/>
      <c r="S137" s="79">
        <v>93</v>
      </c>
      <c r="T137" s="83"/>
      <c r="U137" s="79">
        <v>202</v>
      </c>
      <c r="V137" s="111"/>
      <c r="AA137" s="79">
        <v>248</v>
      </c>
      <c r="AB137" s="111"/>
      <c r="AF137" s="83">
        <f t="shared" si="20"/>
        <v>248</v>
      </c>
      <c r="AO137" s="91"/>
      <c r="AT137" s="91"/>
    </row>
    <row r="138" spans="1:46">
      <c r="A138" s="75">
        <v>2</v>
      </c>
      <c r="B138">
        <v>1</v>
      </c>
      <c r="C138">
        <v>9</v>
      </c>
      <c r="D138">
        <v>3</v>
      </c>
      <c r="E138">
        <f t="shared" si="19"/>
        <v>4</v>
      </c>
      <c r="F138" s="20" t="s">
        <v>3617</v>
      </c>
      <c r="G138" t="s">
        <v>119</v>
      </c>
      <c r="H138" s="79">
        <v>18740</v>
      </c>
      <c r="I138" s="91" t="s">
        <v>120</v>
      </c>
      <c r="J138" s="1">
        <v>20196.54</v>
      </c>
      <c r="K138" s="1"/>
      <c r="L138" s="79">
        <v>20919</v>
      </c>
      <c r="M138" s="83"/>
      <c r="R138" s="83">
        <v>20919</v>
      </c>
      <c r="S138" s="79">
        <v>20812</v>
      </c>
      <c r="T138" s="83"/>
      <c r="U138" s="79">
        <v>31383</v>
      </c>
      <c r="V138" s="111"/>
      <c r="Y138" s="111">
        <v>10786</v>
      </c>
      <c r="Z138" s="83">
        <v>20597</v>
      </c>
      <c r="AA138" s="79">
        <v>19201</v>
      </c>
      <c r="AB138" s="111"/>
      <c r="AF138" s="83">
        <f t="shared" si="20"/>
        <v>19201</v>
      </c>
      <c r="AG138" s="28" t="s">
        <v>842</v>
      </c>
      <c r="AH138" s="89"/>
      <c r="AI138" s="90"/>
      <c r="AJ138" s="135"/>
      <c r="AK138" s="5">
        <v>1500</v>
      </c>
      <c r="AL138" s="5"/>
      <c r="AM138" s="89"/>
      <c r="AN138" s="111">
        <v>900</v>
      </c>
      <c r="AP138" s="1">
        <v>900</v>
      </c>
      <c r="AS138" s="111">
        <v>900</v>
      </c>
    </row>
    <row r="139" spans="1:46" hidden="1">
      <c r="A139" s="18"/>
      <c r="G139"/>
      <c r="H139" s="79"/>
      <c r="I139" s="83"/>
      <c r="J139" s="1"/>
      <c r="K139" s="1"/>
      <c r="L139" s="79"/>
      <c r="M139" s="83"/>
      <c r="S139" s="79"/>
      <c r="T139" s="83"/>
      <c r="U139" s="79"/>
      <c r="V139" s="111"/>
      <c r="AA139" s="79"/>
      <c r="AB139" s="111"/>
      <c r="AG139" s="28" t="s">
        <v>3015</v>
      </c>
      <c r="AH139" s="89"/>
      <c r="AI139" s="90"/>
      <c r="AJ139" s="135"/>
      <c r="AK139" s="5">
        <v>12441</v>
      </c>
      <c r="AL139" s="5"/>
      <c r="AM139" s="89"/>
      <c r="AN139" s="111">
        <f>13941+2050</f>
        <v>15991</v>
      </c>
      <c r="AO139" s="91"/>
      <c r="AP139" s="1">
        <f>13941+2050</f>
        <v>15991</v>
      </c>
      <c r="AS139" s="111">
        <f>10821+2050</f>
        <v>12871</v>
      </c>
      <c r="AT139" s="91"/>
    </row>
    <row r="140" spans="1:46" hidden="1">
      <c r="A140" s="18"/>
      <c r="G140"/>
      <c r="H140" s="79"/>
      <c r="I140" s="83"/>
      <c r="J140" s="1"/>
      <c r="K140" s="1"/>
      <c r="L140" s="79"/>
      <c r="M140" s="83"/>
      <c r="S140" s="79"/>
      <c r="T140" s="83"/>
      <c r="U140" s="79"/>
      <c r="V140" s="111"/>
      <c r="AA140" s="79"/>
      <c r="AB140" s="111"/>
      <c r="AG140" s="28" t="s">
        <v>3016</v>
      </c>
      <c r="AH140" s="89"/>
      <c r="AI140" s="90"/>
      <c r="AJ140" s="135"/>
      <c r="AK140" s="5">
        <v>2550</v>
      </c>
      <c r="AL140" s="5"/>
      <c r="AM140" s="89"/>
      <c r="AN140" s="111">
        <v>2550</v>
      </c>
      <c r="AO140" s="91"/>
      <c r="AP140" s="1">
        <v>2550</v>
      </c>
      <c r="AS140" s="111">
        <v>2550</v>
      </c>
      <c r="AT140" s="91"/>
    </row>
    <row r="141" spans="1:46" hidden="1">
      <c r="A141" s="18"/>
      <c r="G141"/>
      <c r="H141" s="79"/>
      <c r="I141" s="83"/>
      <c r="J141" s="1"/>
      <c r="K141" s="1"/>
      <c r="L141" s="79"/>
      <c r="M141" s="83"/>
      <c r="S141" s="79"/>
      <c r="T141" s="83"/>
      <c r="U141" s="79"/>
      <c r="V141" s="111"/>
      <c r="AA141" s="79"/>
      <c r="AB141" s="111"/>
      <c r="AG141" s="28" t="s">
        <v>2613</v>
      </c>
      <c r="AH141" s="89"/>
      <c r="AI141" s="90"/>
      <c r="AJ141" s="135"/>
      <c r="AK141" s="5"/>
      <c r="AL141" s="5"/>
      <c r="AM141" s="89"/>
      <c r="AO141" s="91"/>
      <c r="AS141" s="111">
        <v>11986</v>
      </c>
      <c r="AT141" s="91"/>
    </row>
    <row r="142" spans="1:46">
      <c r="A142" s="75">
        <v>2</v>
      </c>
      <c r="B142">
        <v>1</v>
      </c>
      <c r="C142">
        <v>9</v>
      </c>
      <c r="D142">
        <v>4</v>
      </c>
      <c r="E142">
        <f t="shared" ref="E142:E193" si="21">COUNT(A142:D142)</f>
        <v>4</v>
      </c>
      <c r="F142" s="20" t="s">
        <v>3618</v>
      </c>
      <c r="G142" t="s">
        <v>121</v>
      </c>
      <c r="H142" s="79">
        <v>4691</v>
      </c>
      <c r="I142" s="83"/>
      <c r="J142" s="1">
        <v>5451</v>
      </c>
      <c r="K142" s="1"/>
      <c r="L142" s="79">
        <v>4670</v>
      </c>
      <c r="M142" s="91" t="s">
        <v>122</v>
      </c>
      <c r="R142" s="83">
        <v>4670</v>
      </c>
      <c r="S142" s="122">
        <v>4645.8999999999996</v>
      </c>
      <c r="T142" s="91" t="s">
        <v>3017</v>
      </c>
      <c r="U142" s="79">
        <v>4676</v>
      </c>
      <c r="V142" s="117" t="s">
        <v>2615</v>
      </c>
      <c r="Z142" s="83">
        <v>4676</v>
      </c>
      <c r="AA142" s="79">
        <v>5150</v>
      </c>
      <c r="AB142" s="117"/>
      <c r="AF142" s="83">
        <f t="shared" ref="AF142:AF145" si="22">AA142-SUM(AC142:AE142)</f>
        <v>5150</v>
      </c>
    </row>
    <row r="143" spans="1:46">
      <c r="A143" s="75">
        <v>2</v>
      </c>
      <c r="B143">
        <v>1</v>
      </c>
      <c r="C143">
        <v>9</v>
      </c>
      <c r="D143">
        <v>5</v>
      </c>
      <c r="E143">
        <f t="shared" si="21"/>
        <v>4</v>
      </c>
      <c r="F143" s="20" t="s">
        <v>3619</v>
      </c>
      <c r="G143" t="s">
        <v>2614</v>
      </c>
      <c r="H143" s="79">
        <v>13501</v>
      </c>
      <c r="I143" s="83"/>
      <c r="J143" s="26">
        <v>4295531</v>
      </c>
      <c r="K143" s="1"/>
      <c r="L143" s="79">
        <v>231225</v>
      </c>
      <c r="M143" s="91" t="s">
        <v>123</v>
      </c>
      <c r="R143" s="83">
        <v>231225</v>
      </c>
      <c r="S143" s="122">
        <v>231963.87</v>
      </c>
      <c r="T143" s="91"/>
      <c r="U143" s="79">
        <v>233091</v>
      </c>
      <c r="V143" s="117" t="s">
        <v>123</v>
      </c>
      <c r="Z143" s="83">
        <v>233091</v>
      </c>
      <c r="AA143" s="79">
        <v>237894</v>
      </c>
      <c r="AB143" s="117"/>
      <c r="AF143" s="83">
        <f t="shared" si="22"/>
        <v>237894</v>
      </c>
    </row>
    <row r="144" spans="1:46" hidden="1">
      <c r="A144" s="18"/>
      <c r="G144"/>
      <c r="H144" s="79"/>
      <c r="I144" s="83"/>
      <c r="J144" s="1"/>
      <c r="K144" s="1"/>
      <c r="L144" s="79"/>
      <c r="M144" s="83"/>
      <c r="S144" s="79"/>
      <c r="T144" s="83"/>
      <c r="U144" s="79"/>
      <c r="V144" s="111"/>
      <c r="AA144" s="79"/>
      <c r="AB144" s="111"/>
      <c r="AG144" s="28" t="s">
        <v>1292</v>
      </c>
      <c r="AK144" s="26">
        <v>4152664</v>
      </c>
      <c r="AM144" s="28" t="s">
        <v>843</v>
      </c>
      <c r="AN144" s="111">
        <v>231000</v>
      </c>
      <c r="AO144" s="91"/>
      <c r="AP144" s="1">
        <v>231000</v>
      </c>
      <c r="AS144" s="111">
        <v>231000</v>
      </c>
      <c r="AT144" s="91"/>
    </row>
    <row r="145" spans="1:46">
      <c r="A145" s="75">
        <v>2</v>
      </c>
      <c r="B145">
        <v>1</v>
      </c>
      <c r="C145">
        <v>9</v>
      </c>
      <c r="D145">
        <v>6</v>
      </c>
      <c r="E145">
        <f t="shared" si="21"/>
        <v>4</v>
      </c>
      <c r="F145" s="20" t="s">
        <v>3620</v>
      </c>
      <c r="G145" t="s">
        <v>1250</v>
      </c>
      <c r="H145" s="79">
        <v>9536</v>
      </c>
      <c r="I145" s="83"/>
      <c r="J145" s="1">
        <v>10105</v>
      </c>
      <c r="K145" s="1"/>
      <c r="L145" s="79">
        <v>9877</v>
      </c>
      <c r="M145" s="83"/>
      <c r="S145" s="79">
        <v>9725.5</v>
      </c>
      <c r="T145" s="83"/>
      <c r="U145" s="79">
        <v>10304</v>
      </c>
      <c r="V145" s="111"/>
      <c r="Z145" s="83">
        <v>10304</v>
      </c>
      <c r="AA145" s="79">
        <v>10620</v>
      </c>
      <c r="AB145" s="111"/>
      <c r="AE145" s="111">
        <v>274</v>
      </c>
      <c r="AF145" s="83">
        <f t="shared" si="22"/>
        <v>10346</v>
      </c>
      <c r="AG145" s="28" t="s">
        <v>2616</v>
      </c>
      <c r="AN145" s="111">
        <v>5445</v>
      </c>
      <c r="AO145" s="91" t="s">
        <v>2982</v>
      </c>
      <c r="AP145" s="1">
        <v>5364</v>
      </c>
      <c r="AQ145" s="25" t="s">
        <v>2157</v>
      </c>
      <c r="AR145" s="116"/>
      <c r="AS145" s="111">
        <v>5468</v>
      </c>
      <c r="AT145" s="91" t="s">
        <v>2617</v>
      </c>
    </row>
    <row r="146" spans="1:46" hidden="1">
      <c r="A146" s="18"/>
      <c r="G146"/>
      <c r="H146" s="79"/>
      <c r="I146" s="83"/>
      <c r="J146" s="1"/>
      <c r="K146" s="1"/>
      <c r="L146" s="79"/>
      <c r="M146" s="83"/>
      <c r="S146" s="79"/>
      <c r="T146" s="83"/>
      <c r="U146" s="79"/>
      <c r="V146" s="111"/>
      <c r="AA146" s="79"/>
      <c r="AB146" s="111"/>
      <c r="AG146" s="28" t="s">
        <v>2618</v>
      </c>
      <c r="AN146" s="111">
        <v>1800</v>
      </c>
      <c r="AO146" s="91"/>
      <c r="AP146" s="1">
        <v>1800</v>
      </c>
      <c r="AS146" s="111">
        <v>1800</v>
      </c>
      <c r="AT146" s="91"/>
    </row>
    <row r="147" spans="1:46" hidden="1">
      <c r="A147" s="18"/>
      <c r="G147"/>
      <c r="H147" s="79"/>
      <c r="I147" s="83"/>
      <c r="J147" s="1"/>
      <c r="K147" s="1"/>
      <c r="L147" s="79"/>
      <c r="M147" s="83"/>
      <c r="S147" s="79"/>
      <c r="T147" s="83"/>
      <c r="U147" s="79"/>
      <c r="V147" s="111"/>
      <c r="AA147" s="79"/>
      <c r="AB147" s="111"/>
      <c r="AG147" s="28" t="s">
        <v>2619</v>
      </c>
      <c r="AN147" s="111">
        <v>1762</v>
      </c>
      <c r="AO147" s="91"/>
      <c r="AP147" s="1">
        <v>1751.2</v>
      </c>
      <c r="AS147" s="111">
        <v>1762</v>
      </c>
      <c r="AT147" s="91"/>
    </row>
    <row r="148" spans="1:46">
      <c r="A148" s="75">
        <v>2</v>
      </c>
      <c r="B148">
        <v>1</v>
      </c>
      <c r="C148">
        <v>9</v>
      </c>
      <c r="D148">
        <v>7</v>
      </c>
      <c r="E148">
        <f t="shared" si="21"/>
        <v>4</v>
      </c>
      <c r="F148" s="20" t="s">
        <v>3621</v>
      </c>
      <c r="G148" t="s">
        <v>1251</v>
      </c>
      <c r="H148" s="79">
        <v>4911</v>
      </c>
      <c r="I148" s="83"/>
      <c r="J148" s="1">
        <v>27692</v>
      </c>
      <c r="K148" s="1"/>
      <c r="L148" s="79">
        <v>25452</v>
      </c>
      <c r="M148" s="83"/>
      <c r="O148" s="111">
        <v>9870</v>
      </c>
      <c r="Q148" s="111">
        <v>1151</v>
      </c>
      <c r="R148" s="83">
        <v>14431</v>
      </c>
      <c r="S148" s="79">
        <v>25420</v>
      </c>
      <c r="T148" s="83"/>
      <c r="U148" s="79">
        <v>6390</v>
      </c>
      <c r="V148" s="111"/>
      <c r="Y148" s="111">
        <v>610</v>
      </c>
      <c r="Z148" s="83">
        <v>5780</v>
      </c>
      <c r="AA148" s="79">
        <v>6242</v>
      </c>
      <c r="AB148" s="111"/>
      <c r="AE148" s="111">
        <v>769</v>
      </c>
      <c r="AF148" s="83">
        <f t="shared" ref="AF148" si="23">AA148-SUM(AC148:AE148)</f>
        <v>5473</v>
      </c>
      <c r="AG148" s="28" t="s">
        <v>844</v>
      </c>
      <c r="AH148" s="89"/>
      <c r="AK148" s="26">
        <v>20454</v>
      </c>
      <c r="AL148" s="5"/>
      <c r="AM148" s="89"/>
      <c r="AN148" s="126">
        <v>17325</v>
      </c>
      <c r="AO148" s="91"/>
      <c r="AP148" s="1">
        <v>17304</v>
      </c>
      <c r="AS148" s="126"/>
      <c r="AT148" s="91"/>
    </row>
    <row r="149" spans="1:46" hidden="1">
      <c r="A149" s="18"/>
      <c r="G149"/>
      <c r="H149" s="79"/>
      <c r="I149" s="83"/>
      <c r="J149" s="1"/>
      <c r="K149" s="1"/>
      <c r="L149" s="79"/>
      <c r="M149" s="83"/>
      <c r="S149" s="79"/>
      <c r="T149" s="83"/>
      <c r="U149" s="79"/>
      <c r="V149" s="111"/>
      <c r="AA149" s="79"/>
      <c r="AB149" s="111"/>
      <c r="AG149" s="28" t="s">
        <v>2611</v>
      </c>
      <c r="AH149" s="89"/>
      <c r="AK149" s="26"/>
      <c r="AL149" s="5"/>
      <c r="AM149" s="89"/>
      <c r="AN149" s="126">
        <v>3064</v>
      </c>
      <c r="AO149" s="91"/>
      <c r="AP149" s="1">
        <f>3315.75+29</f>
        <v>3344.75</v>
      </c>
      <c r="AS149" s="117">
        <v>2764</v>
      </c>
      <c r="AT149" s="91"/>
    </row>
    <row r="150" spans="1:46" hidden="1">
      <c r="A150" s="75"/>
      <c r="F150" s="20"/>
      <c r="G150"/>
      <c r="H150" s="79"/>
      <c r="I150" s="83"/>
      <c r="J150" s="1"/>
      <c r="K150" s="1"/>
      <c r="L150" s="79"/>
      <c r="M150" s="83"/>
      <c r="S150" s="79"/>
      <c r="T150" s="83"/>
      <c r="U150" s="79"/>
      <c r="V150" s="111"/>
      <c r="AA150" s="79"/>
      <c r="AB150" s="111"/>
      <c r="AG150" s="28" t="s">
        <v>2620</v>
      </c>
      <c r="AH150" s="89"/>
      <c r="AK150" s="26"/>
      <c r="AL150" s="5"/>
      <c r="AM150" s="89"/>
      <c r="AN150" s="126">
        <v>1917</v>
      </c>
      <c r="AO150" s="91" t="s">
        <v>2983</v>
      </c>
      <c r="AP150" s="1">
        <v>1880.97</v>
      </c>
      <c r="AQ150" t="s">
        <v>3018</v>
      </c>
      <c r="AS150" s="117">
        <v>2606</v>
      </c>
      <c r="AT150" s="91" t="s">
        <v>2621</v>
      </c>
    </row>
    <row r="151" spans="1:46">
      <c r="A151" s="75">
        <v>2</v>
      </c>
      <c r="B151">
        <v>1</v>
      </c>
      <c r="C151">
        <v>9</v>
      </c>
      <c r="D151">
        <v>8</v>
      </c>
      <c r="E151">
        <f t="shared" si="21"/>
        <v>4</v>
      </c>
      <c r="F151" s="20" t="s">
        <v>3622</v>
      </c>
      <c r="G151" t="s">
        <v>1252</v>
      </c>
      <c r="H151" s="79">
        <v>7397</v>
      </c>
      <c r="I151" s="83"/>
      <c r="J151" s="1">
        <v>7235</v>
      </c>
      <c r="K151" s="1" t="s">
        <v>2241</v>
      </c>
      <c r="L151" s="79">
        <v>6112</v>
      </c>
      <c r="M151" s="83"/>
      <c r="Q151" s="111">
        <v>354</v>
      </c>
      <c r="R151" s="83">
        <v>5758</v>
      </c>
      <c r="S151" s="79">
        <v>5677</v>
      </c>
      <c r="T151" s="83"/>
      <c r="U151" s="79">
        <v>10246</v>
      </c>
      <c r="V151" s="111"/>
      <c r="Y151" s="111">
        <v>5375</v>
      </c>
      <c r="Z151" s="83">
        <v>4871</v>
      </c>
      <c r="AA151" s="79">
        <v>12200</v>
      </c>
      <c r="AB151" s="111"/>
      <c r="AE151" s="111">
        <v>5227</v>
      </c>
      <c r="AF151" s="83">
        <f t="shared" ref="AF151" si="24">AA151-SUM(AC151:AE151)</f>
        <v>6973</v>
      </c>
      <c r="AG151" s="28" t="s">
        <v>2622</v>
      </c>
      <c r="AH151" s="89"/>
      <c r="AL151" s="5"/>
      <c r="AM151" s="89"/>
      <c r="AO151" s="91"/>
      <c r="AS151" s="111">
        <v>5500</v>
      </c>
      <c r="AT151" s="91" t="s">
        <v>2623</v>
      </c>
    </row>
    <row r="152" spans="1:46" hidden="1">
      <c r="A152" s="75"/>
      <c r="F152" s="20"/>
      <c r="G152"/>
      <c r="H152" s="79"/>
      <c r="I152" s="83"/>
      <c r="J152" s="1"/>
      <c r="K152" s="1"/>
      <c r="L152" s="79"/>
      <c r="M152" s="83"/>
      <c r="S152" s="79"/>
      <c r="T152" s="83"/>
      <c r="U152" s="79"/>
      <c r="V152" s="111"/>
      <c r="AA152" s="79"/>
      <c r="AB152" s="111"/>
      <c r="AG152" s="28" t="s">
        <v>2620</v>
      </c>
      <c r="AH152" s="89"/>
      <c r="AL152" s="5"/>
      <c r="AM152" s="89"/>
      <c r="AN152" s="111">
        <v>1325</v>
      </c>
      <c r="AO152" s="91" t="s">
        <v>2624</v>
      </c>
      <c r="AP152" s="1">
        <v>1321.6</v>
      </c>
      <c r="AQ152" t="s">
        <v>3019</v>
      </c>
      <c r="AS152" s="111">
        <v>1833</v>
      </c>
      <c r="AT152" s="91" t="s">
        <v>2624</v>
      </c>
    </row>
    <row r="153" spans="1:46">
      <c r="A153" s="75">
        <v>2</v>
      </c>
      <c r="B153">
        <v>1</v>
      </c>
      <c r="C153">
        <v>10</v>
      </c>
      <c r="E153">
        <f t="shared" si="21"/>
        <v>3</v>
      </c>
      <c r="F153" s="20" t="s">
        <v>24</v>
      </c>
      <c r="G153" s="6" t="s">
        <v>124</v>
      </c>
      <c r="H153" s="81">
        <v>1451456</v>
      </c>
      <c r="I153" s="82"/>
      <c r="J153" s="26">
        <v>730779</v>
      </c>
      <c r="K153" s="26"/>
      <c r="L153" s="81">
        <v>376</v>
      </c>
      <c r="M153" s="82"/>
      <c r="Q153" s="111">
        <v>376</v>
      </c>
      <c r="S153" s="81">
        <v>380422.45400000003</v>
      </c>
      <c r="T153" s="82"/>
      <c r="U153" s="81">
        <v>357</v>
      </c>
      <c r="V153" s="126"/>
      <c r="Y153" s="111">
        <v>357</v>
      </c>
      <c r="AA153" s="81">
        <v>274</v>
      </c>
      <c r="AB153" s="126"/>
      <c r="AE153" s="111">
        <v>274</v>
      </c>
      <c r="AO153" s="91"/>
      <c r="AT153" s="91"/>
    </row>
    <row r="154" spans="1:46">
      <c r="A154" s="75">
        <v>2</v>
      </c>
      <c r="B154">
        <v>1</v>
      </c>
      <c r="C154">
        <v>10</v>
      </c>
      <c r="D154">
        <v>1</v>
      </c>
      <c r="E154">
        <f t="shared" si="21"/>
        <v>4</v>
      </c>
      <c r="F154" s="20" t="s">
        <v>3623</v>
      </c>
      <c r="G154" t="s">
        <v>1253</v>
      </c>
      <c r="H154" s="79"/>
      <c r="I154" s="83"/>
      <c r="J154" s="1">
        <v>730779</v>
      </c>
      <c r="K154" s="1"/>
      <c r="L154" s="79">
        <v>376</v>
      </c>
      <c r="M154" s="102" t="s">
        <v>1254</v>
      </c>
      <c r="S154" s="106">
        <v>380422.45</v>
      </c>
      <c r="T154" s="102" t="s">
        <v>3020</v>
      </c>
      <c r="U154" s="79">
        <v>357</v>
      </c>
      <c r="V154" s="131" t="s">
        <v>1254</v>
      </c>
      <c r="AA154" s="79">
        <v>274</v>
      </c>
      <c r="AB154" s="131"/>
      <c r="AE154" s="111">
        <v>274</v>
      </c>
      <c r="AO154" s="91"/>
      <c r="AT154" s="91"/>
    </row>
    <row r="155" spans="1:46">
      <c r="A155" s="75">
        <v>2</v>
      </c>
      <c r="B155">
        <v>1</v>
      </c>
      <c r="C155">
        <v>11</v>
      </c>
      <c r="E155">
        <f t="shared" si="21"/>
        <v>3</v>
      </c>
      <c r="F155" s="20" t="s">
        <v>25</v>
      </c>
      <c r="G155" s="6" t="s">
        <v>4131</v>
      </c>
      <c r="H155" s="77">
        <v>226</v>
      </c>
      <c r="J155" s="18">
        <v>13</v>
      </c>
      <c r="L155" s="77">
        <v>3</v>
      </c>
      <c r="Q155" s="111">
        <v>3</v>
      </c>
      <c r="S155" s="77">
        <v>2.3570000000000002</v>
      </c>
      <c r="U155" s="77">
        <v>3</v>
      </c>
      <c r="Y155" s="111">
        <v>3</v>
      </c>
      <c r="AA155" s="77">
        <v>3</v>
      </c>
      <c r="AE155" s="111">
        <v>3</v>
      </c>
      <c r="AO155" s="91"/>
      <c r="AT155" s="91"/>
    </row>
    <row r="156" spans="1:46">
      <c r="A156" s="75">
        <v>2</v>
      </c>
      <c r="B156">
        <v>1</v>
      </c>
      <c r="C156">
        <v>11</v>
      </c>
      <c r="D156">
        <v>1</v>
      </c>
      <c r="E156">
        <f t="shared" si="21"/>
        <v>4</v>
      </c>
      <c r="F156" s="20" t="s">
        <v>3624</v>
      </c>
      <c r="G156" t="s">
        <v>1253</v>
      </c>
      <c r="H156" s="79"/>
      <c r="I156" s="83"/>
      <c r="J156" s="18">
        <v>13</v>
      </c>
      <c r="K156" s="1"/>
      <c r="L156" s="79">
        <v>3</v>
      </c>
      <c r="M156" s="102" t="s">
        <v>1254</v>
      </c>
      <c r="S156" s="106">
        <v>2.3570000000000002</v>
      </c>
      <c r="T156" s="102" t="s">
        <v>1254</v>
      </c>
      <c r="U156" s="79">
        <v>3</v>
      </c>
      <c r="V156" s="131" t="s">
        <v>1254</v>
      </c>
      <c r="AA156" s="79">
        <v>3</v>
      </c>
      <c r="AB156" s="131"/>
      <c r="AE156" s="111">
        <v>3</v>
      </c>
      <c r="AO156" s="91"/>
      <c r="AT156" s="91"/>
    </row>
    <row r="157" spans="1:46">
      <c r="A157" s="75">
        <v>2</v>
      </c>
      <c r="B157">
        <v>1</v>
      </c>
      <c r="C157">
        <v>12</v>
      </c>
      <c r="E157">
        <f t="shared" si="21"/>
        <v>3</v>
      </c>
      <c r="F157" s="20" t="s">
        <v>26</v>
      </c>
      <c r="G157" s="6" t="s">
        <v>125</v>
      </c>
      <c r="H157" s="81">
        <v>50148</v>
      </c>
      <c r="I157" s="82"/>
      <c r="J157" s="26">
        <v>150096</v>
      </c>
      <c r="K157" s="26"/>
      <c r="L157" s="81">
        <v>86</v>
      </c>
      <c r="M157" s="82"/>
      <c r="Q157" s="111">
        <v>86</v>
      </c>
      <c r="S157" s="77">
        <v>165.28399999999999</v>
      </c>
      <c r="U157" s="81">
        <v>126</v>
      </c>
      <c r="V157" s="126"/>
      <c r="Y157" s="111">
        <v>126</v>
      </c>
      <c r="AA157" s="81">
        <v>117</v>
      </c>
      <c r="AB157" s="126"/>
      <c r="AE157" s="111">
        <v>117</v>
      </c>
      <c r="AO157" s="91"/>
      <c r="AT157" s="91"/>
    </row>
    <row r="158" spans="1:46">
      <c r="A158" s="75">
        <v>2</v>
      </c>
      <c r="B158">
        <v>1</v>
      </c>
      <c r="C158">
        <v>12</v>
      </c>
      <c r="D158">
        <v>1</v>
      </c>
      <c r="E158">
        <f t="shared" si="21"/>
        <v>4</v>
      </c>
      <c r="F158" s="20" t="s">
        <v>3625</v>
      </c>
      <c r="G158" t="s">
        <v>1253</v>
      </c>
      <c r="H158" s="79"/>
      <c r="I158" s="83"/>
      <c r="J158" s="18">
        <v>150096</v>
      </c>
      <c r="K158" s="1"/>
      <c r="L158" s="79">
        <v>86</v>
      </c>
      <c r="M158" s="102" t="s">
        <v>1254</v>
      </c>
      <c r="S158" s="106">
        <v>165.285</v>
      </c>
      <c r="T158" s="102" t="s">
        <v>3021</v>
      </c>
      <c r="U158" s="79">
        <v>126</v>
      </c>
      <c r="V158" s="131" t="s">
        <v>1254</v>
      </c>
      <c r="AA158" s="79">
        <v>117</v>
      </c>
      <c r="AB158" s="131"/>
      <c r="AE158" s="111">
        <v>117</v>
      </c>
      <c r="AO158" s="91"/>
      <c r="AT158" s="91"/>
    </row>
    <row r="159" spans="1:46">
      <c r="A159" s="75">
        <v>2</v>
      </c>
      <c r="B159">
        <v>1</v>
      </c>
      <c r="C159">
        <v>13</v>
      </c>
      <c r="E159">
        <f t="shared" si="21"/>
        <v>3</v>
      </c>
      <c r="F159" s="20" t="s">
        <v>27</v>
      </c>
      <c r="G159" s="6" t="s">
        <v>126</v>
      </c>
      <c r="H159" s="77">
        <v>21</v>
      </c>
      <c r="J159" s="18">
        <v>7</v>
      </c>
      <c r="L159" s="77">
        <v>5</v>
      </c>
      <c r="Q159" s="111">
        <v>5</v>
      </c>
      <c r="S159" s="77">
        <v>4.83</v>
      </c>
      <c r="U159" s="77">
        <v>0</v>
      </c>
      <c r="Y159" s="111">
        <v>0</v>
      </c>
      <c r="AA159" s="94"/>
      <c r="AB159" s="113"/>
      <c r="AO159" s="91"/>
      <c r="AT159" s="91"/>
    </row>
    <row r="160" spans="1:46">
      <c r="A160" s="75">
        <v>2</v>
      </c>
      <c r="B160">
        <v>1</v>
      </c>
      <c r="C160">
        <v>13</v>
      </c>
      <c r="D160">
        <v>1</v>
      </c>
      <c r="E160">
        <f t="shared" si="21"/>
        <v>4</v>
      </c>
      <c r="F160" s="20" t="s">
        <v>3626</v>
      </c>
      <c r="G160" t="s">
        <v>1253</v>
      </c>
      <c r="H160" s="79"/>
      <c r="I160" s="83"/>
      <c r="J160" s="18">
        <v>7</v>
      </c>
      <c r="K160" s="1"/>
      <c r="L160" s="79">
        <v>5</v>
      </c>
      <c r="M160" s="102" t="s">
        <v>1254</v>
      </c>
      <c r="S160" s="106">
        <v>4.83</v>
      </c>
      <c r="T160" s="102" t="s">
        <v>1254</v>
      </c>
      <c r="U160" s="79">
        <v>0</v>
      </c>
      <c r="V160" s="131" t="s">
        <v>1254</v>
      </c>
      <c r="AA160" s="79"/>
      <c r="AB160" s="131"/>
      <c r="AO160" s="91"/>
      <c r="AT160" s="91"/>
    </row>
    <row r="161" spans="1:46">
      <c r="A161" s="75">
        <v>2</v>
      </c>
      <c r="B161">
        <v>1</v>
      </c>
      <c r="C161">
        <v>14</v>
      </c>
      <c r="E161">
        <v>3</v>
      </c>
      <c r="F161" s="20" t="s">
        <v>4161</v>
      </c>
      <c r="G161" t="s">
        <v>4162</v>
      </c>
      <c r="H161" s="79"/>
      <c r="I161" s="83"/>
      <c r="K161" s="1"/>
      <c r="L161" s="79"/>
      <c r="M161" s="102"/>
      <c r="S161" s="104"/>
      <c r="T161" s="105"/>
      <c r="U161" s="94"/>
      <c r="V161" s="225"/>
      <c r="W161" s="113"/>
      <c r="X161" s="113"/>
      <c r="Y161" s="113"/>
      <c r="Z161" s="95"/>
      <c r="AA161" s="79">
        <v>33199</v>
      </c>
      <c r="AB161" s="131"/>
      <c r="AF161" s="83">
        <f t="shared" ref="AF161:AF162" si="25">AA161-SUM(AC161:AE161)</f>
        <v>33199</v>
      </c>
      <c r="AO161" s="91"/>
      <c r="AT161" s="91"/>
    </row>
    <row r="162" spans="1:46">
      <c r="A162" s="75">
        <v>2</v>
      </c>
      <c r="B162">
        <v>1</v>
      </c>
      <c r="C162">
        <v>14</v>
      </c>
      <c r="D162">
        <v>1</v>
      </c>
      <c r="E162">
        <v>4</v>
      </c>
      <c r="F162" s="20" t="s">
        <v>3627</v>
      </c>
      <c r="G162" t="s">
        <v>4163</v>
      </c>
      <c r="H162" s="79"/>
      <c r="I162" s="83"/>
      <c r="K162" s="1"/>
      <c r="L162" s="79"/>
      <c r="M162" s="102"/>
      <c r="S162" s="106"/>
      <c r="T162" s="102"/>
      <c r="U162" s="79"/>
      <c r="V162" s="131"/>
      <c r="AA162" s="79">
        <v>33199</v>
      </c>
      <c r="AB162" s="131"/>
      <c r="AF162" s="83">
        <f t="shared" si="25"/>
        <v>33199</v>
      </c>
      <c r="AO162" s="91"/>
      <c r="AT162" s="91"/>
    </row>
    <row r="163" spans="1:46">
      <c r="A163" s="75">
        <v>2</v>
      </c>
      <c r="B163">
        <v>1</v>
      </c>
      <c r="C163">
        <v>14</v>
      </c>
      <c r="E163">
        <f t="shared" si="21"/>
        <v>3</v>
      </c>
      <c r="F163" s="20" t="s">
        <v>129</v>
      </c>
      <c r="G163" s="6" t="s">
        <v>127</v>
      </c>
      <c r="H163" s="77">
        <v>331</v>
      </c>
      <c r="J163" s="18">
        <v>64</v>
      </c>
      <c r="L163" s="77">
        <v>0</v>
      </c>
      <c r="Q163" s="111">
        <v>0</v>
      </c>
      <c r="S163" s="107"/>
      <c r="T163" s="95"/>
      <c r="U163" s="94"/>
      <c r="V163" s="113"/>
      <c r="AA163" s="94"/>
      <c r="AB163" s="113"/>
      <c r="AO163" s="91"/>
      <c r="AT163" s="91"/>
    </row>
    <row r="164" spans="1:46">
      <c r="A164" s="75">
        <v>2</v>
      </c>
      <c r="B164">
        <v>1</v>
      </c>
      <c r="C164">
        <v>14</v>
      </c>
      <c r="D164">
        <v>1</v>
      </c>
      <c r="E164">
        <f t="shared" si="21"/>
        <v>4</v>
      </c>
      <c r="F164" s="20" t="s">
        <v>3627</v>
      </c>
      <c r="G164" t="s">
        <v>1253</v>
      </c>
      <c r="H164" s="79"/>
      <c r="I164" s="83"/>
      <c r="J164" s="18">
        <v>64</v>
      </c>
      <c r="K164" s="1"/>
      <c r="L164" s="79">
        <v>0</v>
      </c>
      <c r="M164" s="102" t="s">
        <v>1254</v>
      </c>
      <c r="S164" s="94"/>
      <c r="T164" s="95"/>
      <c r="U164" s="94"/>
      <c r="V164" s="113"/>
      <c r="AA164" s="94"/>
      <c r="AB164" s="113"/>
      <c r="AO164" s="91"/>
      <c r="AT164" s="91"/>
    </row>
    <row r="165" spans="1:46">
      <c r="A165" s="75">
        <v>2</v>
      </c>
      <c r="B165">
        <v>1</v>
      </c>
      <c r="C165">
        <v>15</v>
      </c>
      <c r="E165">
        <f t="shared" si="21"/>
        <v>3</v>
      </c>
      <c r="F165" s="20" t="s">
        <v>130</v>
      </c>
      <c r="G165" s="6" t="s">
        <v>128</v>
      </c>
      <c r="H165" s="77">
        <v>93</v>
      </c>
      <c r="J165" s="18">
        <v>31</v>
      </c>
      <c r="L165" s="77">
        <v>20</v>
      </c>
      <c r="Q165" s="111">
        <v>20</v>
      </c>
      <c r="S165" s="77">
        <v>18.295000000000002</v>
      </c>
      <c r="U165" s="77">
        <v>47</v>
      </c>
      <c r="Y165" s="111">
        <v>47</v>
      </c>
      <c r="AA165" s="77">
        <v>0</v>
      </c>
      <c r="AO165" s="91"/>
      <c r="AT165" s="91"/>
    </row>
    <row r="166" spans="1:46">
      <c r="A166" s="75">
        <v>2</v>
      </c>
      <c r="B166">
        <v>1</v>
      </c>
      <c r="C166">
        <v>15</v>
      </c>
      <c r="D166">
        <v>1</v>
      </c>
      <c r="E166">
        <f t="shared" si="21"/>
        <v>4</v>
      </c>
      <c r="F166" s="20" t="s">
        <v>3628</v>
      </c>
      <c r="G166" t="s">
        <v>1253</v>
      </c>
      <c r="H166" s="79"/>
      <c r="I166" s="83"/>
      <c r="J166" s="18">
        <v>31</v>
      </c>
      <c r="K166" s="1"/>
      <c r="L166" s="79">
        <v>20</v>
      </c>
      <c r="M166" s="102" t="s">
        <v>1254</v>
      </c>
      <c r="S166" s="106">
        <v>18.295000000000002</v>
      </c>
      <c r="T166" s="102" t="s">
        <v>1254</v>
      </c>
      <c r="U166" s="79">
        <v>47</v>
      </c>
      <c r="V166" s="131" t="s">
        <v>1254</v>
      </c>
      <c r="AA166" s="79"/>
      <c r="AB166" s="131"/>
      <c r="AO166" s="91"/>
      <c r="AT166" s="91"/>
    </row>
    <row r="167" spans="1:46">
      <c r="A167" s="75">
        <v>2</v>
      </c>
      <c r="B167">
        <v>2</v>
      </c>
      <c r="E167">
        <f t="shared" si="21"/>
        <v>2</v>
      </c>
      <c r="F167" s="20" t="s">
        <v>45</v>
      </c>
      <c r="G167" s="6" t="s">
        <v>28</v>
      </c>
      <c r="H167" s="77">
        <v>473214</v>
      </c>
      <c r="J167" s="18">
        <v>476799</v>
      </c>
      <c r="L167" s="77">
        <f>SUM(L168:L174)</f>
        <v>882112</v>
      </c>
      <c r="R167" s="83">
        <f>R168+R171+R174</f>
        <v>272674</v>
      </c>
      <c r="S167" s="77">
        <v>492545.5</v>
      </c>
      <c r="U167" s="77">
        <v>494688</v>
      </c>
      <c r="W167" s="111">
        <v>188521</v>
      </c>
      <c r="Y167" s="111">
        <v>8773</v>
      </c>
      <c r="Z167" s="83">
        <v>297394</v>
      </c>
      <c r="AA167" s="77">
        <v>471416</v>
      </c>
      <c r="AO167" s="91"/>
      <c r="AT167" s="91"/>
    </row>
    <row r="168" spans="1:46">
      <c r="A168" s="75">
        <v>2</v>
      </c>
      <c r="B168">
        <v>2</v>
      </c>
      <c r="C168">
        <v>1</v>
      </c>
      <c r="E168">
        <f t="shared" si="21"/>
        <v>3</v>
      </c>
      <c r="F168" s="20" t="s">
        <v>30</v>
      </c>
      <c r="G168" s="6" t="s">
        <v>29</v>
      </c>
      <c r="H168" s="77">
        <v>357470</v>
      </c>
      <c r="J168" s="18">
        <v>360234</v>
      </c>
      <c r="L168" s="77">
        <v>356950</v>
      </c>
      <c r="O168" s="111">
        <v>150608</v>
      </c>
      <c r="R168" s="83">
        <v>206342</v>
      </c>
      <c r="S168" s="77">
        <v>359637.48</v>
      </c>
      <c r="U168" s="77">
        <v>362570</v>
      </c>
      <c r="W168" s="111">
        <v>153467</v>
      </c>
      <c r="Z168" s="83">
        <v>208957</v>
      </c>
      <c r="AA168" s="77">
        <v>356429</v>
      </c>
      <c r="AC168" s="111">
        <v>156450</v>
      </c>
      <c r="AF168" s="83">
        <f t="shared" ref="AF168:AF191" si="26">AA168-SUM(AC168:AE168)</f>
        <v>199979</v>
      </c>
      <c r="AO168" s="91"/>
      <c r="AT168" s="91"/>
    </row>
    <row r="169" spans="1:46">
      <c r="A169" s="75">
        <v>2</v>
      </c>
      <c r="B169">
        <v>2</v>
      </c>
      <c r="C169">
        <v>1</v>
      </c>
      <c r="D169">
        <v>1</v>
      </c>
      <c r="E169">
        <f t="shared" si="21"/>
        <v>4</v>
      </c>
      <c r="F169" s="20" t="s">
        <v>3629</v>
      </c>
      <c r="G169" t="s">
        <v>1255</v>
      </c>
      <c r="H169" s="79">
        <v>357387</v>
      </c>
      <c r="I169" s="83"/>
      <c r="J169" s="1">
        <v>360133</v>
      </c>
      <c r="K169" s="1"/>
      <c r="L169" s="79">
        <v>356804</v>
      </c>
      <c r="M169" s="91" t="s">
        <v>2235</v>
      </c>
      <c r="O169" s="111">
        <v>150608</v>
      </c>
      <c r="R169" s="83">
        <v>206196</v>
      </c>
      <c r="S169" s="122">
        <v>359545</v>
      </c>
      <c r="T169" s="91"/>
      <c r="U169" s="79">
        <v>362424</v>
      </c>
      <c r="V169" s="117" t="s">
        <v>2235</v>
      </c>
      <c r="Z169" s="83">
        <v>146</v>
      </c>
      <c r="AA169" s="79">
        <v>356285</v>
      </c>
      <c r="AB169" s="117"/>
      <c r="AC169" s="111">
        <v>156450</v>
      </c>
      <c r="AF169" s="83">
        <f t="shared" si="26"/>
        <v>199835</v>
      </c>
    </row>
    <row r="170" spans="1:46">
      <c r="A170" s="75">
        <v>2</v>
      </c>
      <c r="B170">
        <v>2</v>
      </c>
      <c r="C170">
        <v>1</v>
      </c>
      <c r="D170">
        <v>2</v>
      </c>
      <c r="E170">
        <f t="shared" si="21"/>
        <v>4</v>
      </c>
      <c r="F170" s="20" t="s">
        <v>3630</v>
      </c>
      <c r="G170" t="s">
        <v>1256</v>
      </c>
      <c r="H170" s="79"/>
      <c r="I170" s="83"/>
      <c r="J170" s="1">
        <v>101</v>
      </c>
      <c r="K170" s="1"/>
      <c r="L170" s="79">
        <v>146</v>
      </c>
      <c r="M170" s="83"/>
      <c r="R170" s="83">
        <v>146</v>
      </c>
      <c r="S170" s="79">
        <v>92</v>
      </c>
      <c r="T170" s="83"/>
      <c r="U170" s="79">
        <v>146</v>
      </c>
      <c r="V170" s="111" t="s">
        <v>2625</v>
      </c>
      <c r="AA170" s="79">
        <v>144</v>
      </c>
      <c r="AB170" s="111"/>
      <c r="AF170" s="83">
        <f t="shared" si="26"/>
        <v>144</v>
      </c>
      <c r="AO170" s="91"/>
      <c r="AT170" s="91"/>
    </row>
    <row r="171" spans="1:46">
      <c r="A171" s="75">
        <v>2</v>
      </c>
      <c r="B171">
        <v>2</v>
      </c>
      <c r="C171">
        <v>2</v>
      </c>
      <c r="E171">
        <f t="shared" si="21"/>
        <v>3</v>
      </c>
      <c r="F171" s="20" t="s">
        <v>31</v>
      </c>
      <c r="G171" s="6" t="s">
        <v>131</v>
      </c>
      <c r="H171" s="77">
        <v>67918</v>
      </c>
      <c r="J171" s="18">
        <v>55076</v>
      </c>
      <c r="L171" s="77">
        <v>58349</v>
      </c>
      <c r="O171" s="111">
        <v>54</v>
      </c>
      <c r="Q171" s="111">
        <v>8131</v>
      </c>
      <c r="R171" s="83">
        <v>50164</v>
      </c>
      <c r="S171" s="77">
        <v>53098.966</v>
      </c>
      <c r="U171" s="77">
        <v>74765</v>
      </c>
      <c r="W171" s="111">
        <v>54</v>
      </c>
      <c r="Y171" s="111">
        <v>8399</v>
      </c>
      <c r="Z171" s="83">
        <v>66312</v>
      </c>
      <c r="AA171" s="77">
        <v>56576</v>
      </c>
      <c r="AE171" s="111">
        <v>8854</v>
      </c>
      <c r="AF171" s="83">
        <f t="shared" si="26"/>
        <v>47722</v>
      </c>
      <c r="AO171" s="91"/>
      <c r="AT171" s="91"/>
    </row>
    <row r="172" spans="1:46">
      <c r="A172" s="75">
        <v>2</v>
      </c>
      <c r="B172">
        <v>2</v>
      </c>
      <c r="C172">
        <v>2</v>
      </c>
      <c r="D172">
        <v>1</v>
      </c>
      <c r="E172">
        <f t="shared" si="21"/>
        <v>4</v>
      </c>
      <c r="F172" s="20" t="s">
        <v>3631</v>
      </c>
      <c r="G172" t="s">
        <v>1257</v>
      </c>
      <c r="H172" s="79"/>
      <c r="I172" s="83"/>
      <c r="J172" s="1">
        <v>27477</v>
      </c>
      <c r="K172" s="1"/>
      <c r="L172" s="79">
        <v>33228</v>
      </c>
      <c r="M172" s="83"/>
      <c r="Q172" s="111">
        <v>4875</v>
      </c>
      <c r="R172" s="83">
        <v>28353</v>
      </c>
      <c r="S172" s="79">
        <v>29232.7</v>
      </c>
      <c r="T172" s="83" t="s">
        <v>3022</v>
      </c>
      <c r="U172" s="79">
        <v>31556</v>
      </c>
      <c r="V172" s="111" t="s">
        <v>2626</v>
      </c>
      <c r="Y172" s="111">
        <v>4869</v>
      </c>
      <c r="Z172" s="83">
        <v>26687</v>
      </c>
      <c r="AA172" s="79">
        <v>31552</v>
      </c>
      <c r="AB172" s="111"/>
      <c r="AE172" s="111">
        <v>4867</v>
      </c>
      <c r="AF172" s="83">
        <f t="shared" si="26"/>
        <v>26685</v>
      </c>
      <c r="AO172" s="91"/>
      <c r="AT172" s="91"/>
    </row>
    <row r="173" spans="1:46">
      <c r="A173" s="75">
        <v>2</v>
      </c>
      <c r="B173">
        <v>2</v>
      </c>
      <c r="C173">
        <v>2</v>
      </c>
      <c r="D173">
        <v>2</v>
      </c>
      <c r="E173">
        <f t="shared" si="21"/>
        <v>4</v>
      </c>
      <c r="F173" s="20" t="s">
        <v>3632</v>
      </c>
      <c r="G173" t="s">
        <v>1258</v>
      </c>
      <c r="H173" s="79"/>
      <c r="I173" s="83"/>
      <c r="J173" s="1">
        <v>27600</v>
      </c>
      <c r="K173" s="1"/>
      <c r="L173" s="79">
        <v>25121</v>
      </c>
      <c r="M173" s="83"/>
      <c r="O173" s="111">
        <v>54</v>
      </c>
      <c r="Q173" s="111">
        <v>3256</v>
      </c>
      <c r="R173" s="83">
        <v>21811</v>
      </c>
      <c r="S173" s="79">
        <v>23866.23</v>
      </c>
      <c r="T173" s="83" t="s">
        <v>3023</v>
      </c>
      <c r="U173" s="79">
        <v>43209</v>
      </c>
      <c r="V173" s="111" t="s">
        <v>2627</v>
      </c>
      <c r="W173" s="111">
        <v>54</v>
      </c>
      <c r="Y173" s="111">
        <v>3530</v>
      </c>
      <c r="Z173" s="83">
        <v>39625</v>
      </c>
      <c r="AA173" s="79">
        <v>25024</v>
      </c>
      <c r="AB173" s="111"/>
      <c r="AC173" s="111">
        <v>56</v>
      </c>
      <c r="AE173" s="111">
        <v>3987</v>
      </c>
      <c r="AF173" s="83">
        <f t="shared" si="26"/>
        <v>20981</v>
      </c>
      <c r="AO173" s="91"/>
      <c r="AT173" s="91"/>
    </row>
    <row r="174" spans="1:46">
      <c r="A174" s="75">
        <v>2</v>
      </c>
      <c r="B174">
        <v>2</v>
      </c>
      <c r="C174">
        <v>3</v>
      </c>
      <c r="E174">
        <f t="shared" si="21"/>
        <v>3</v>
      </c>
      <c r="F174" s="20" t="s">
        <v>133</v>
      </c>
      <c r="G174" s="6" t="s">
        <v>132</v>
      </c>
      <c r="H174" s="77">
        <v>47827</v>
      </c>
      <c r="J174" s="18">
        <v>61489</v>
      </c>
      <c r="L174" s="77">
        <v>51514</v>
      </c>
      <c r="O174" s="111">
        <v>35000</v>
      </c>
      <c r="Q174" s="111">
        <v>346</v>
      </c>
      <c r="R174" s="83">
        <v>16168</v>
      </c>
      <c r="S174" s="77">
        <v>79809</v>
      </c>
      <c r="U174" s="77">
        <v>57353</v>
      </c>
      <c r="W174" s="111">
        <v>35000</v>
      </c>
      <c r="Y174" s="111">
        <v>374</v>
      </c>
      <c r="Z174" s="83">
        <v>21979</v>
      </c>
      <c r="AA174" s="77">
        <v>58411</v>
      </c>
      <c r="AC174" s="111">
        <v>35000</v>
      </c>
      <c r="AE174" s="111">
        <v>376</v>
      </c>
      <c r="AF174" s="83">
        <f t="shared" si="26"/>
        <v>23035</v>
      </c>
      <c r="AO174" s="91"/>
      <c r="AT174" s="91"/>
    </row>
    <row r="175" spans="1:46">
      <c r="A175" s="75">
        <v>2</v>
      </c>
      <c r="B175">
        <v>2</v>
      </c>
      <c r="C175">
        <v>3</v>
      </c>
      <c r="D175">
        <v>1</v>
      </c>
      <c r="E175">
        <f t="shared" si="21"/>
        <v>4</v>
      </c>
      <c r="F175" s="20" t="s">
        <v>3633</v>
      </c>
      <c r="G175" t="s">
        <v>1259</v>
      </c>
      <c r="H175" s="79"/>
      <c r="I175" s="83"/>
      <c r="J175" s="1">
        <v>15729.79</v>
      </c>
      <c r="K175" s="1"/>
      <c r="L175" s="79">
        <v>16168</v>
      </c>
      <c r="M175" s="83"/>
      <c r="Q175" s="111">
        <v>346</v>
      </c>
      <c r="R175" s="83">
        <v>16168</v>
      </c>
      <c r="S175" s="79">
        <v>14856.39</v>
      </c>
      <c r="T175" s="83" t="s">
        <v>3024</v>
      </c>
      <c r="U175" s="79">
        <v>22353</v>
      </c>
      <c r="V175" s="111" t="s">
        <v>2628</v>
      </c>
      <c r="Y175" s="111">
        <v>374</v>
      </c>
      <c r="Z175" s="83">
        <v>21979</v>
      </c>
      <c r="AA175" s="79">
        <v>23411</v>
      </c>
      <c r="AB175" s="111"/>
      <c r="AE175" s="111">
        <v>376</v>
      </c>
      <c r="AF175" s="83">
        <f t="shared" si="26"/>
        <v>23035</v>
      </c>
      <c r="AO175" s="91"/>
      <c r="AT175" s="91"/>
    </row>
    <row r="176" spans="1:46">
      <c r="A176" s="75">
        <v>2</v>
      </c>
      <c r="B176">
        <v>2</v>
      </c>
      <c r="C176">
        <v>3</v>
      </c>
      <c r="D176">
        <v>2</v>
      </c>
      <c r="E176">
        <f t="shared" si="21"/>
        <v>4</v>
      </c>
      <c r="F176" s="20" t="s">
        <v>3634</v>
      </c>
      <c r="G176" t="s">
        <v>1260</v>
      </c>
      <c r="H176" s="79">
        <v>33194</v>
      </c>
      <c r="I176" s="83"/>
      <c r="J176" s="1">
        <v>45759</v>
      </c>
      <c r="K176" s="1"/>
      <c r="L176" s="79">
        <v>35000</v>
      </c>
      <c r="M176" s="83"/>
      <c r="O176" s="111">
        <v>35000</v>
      </c>
      <c r="S176" s="79">
        <v>64953</v>
      </c>
      <c r="T176" s="83"/>
      <c r="U176" s="79">
        <v>35000</v>
      </c>
      <c r="V176" s="111"/>
      <c r="W176" s="111">
        <v>35000</v>
      </c>
      <c r="AA176" s="79">
        <v>35000</v>
      </c>
      <c r="AB176" s="111"/>
      <c r="AC176" s="111">
        <v>35000</v>
      </c>
      <c r="AF176" s="83">
        <f t="shared" si="26"/>
        <v>0</v>
      </c>
      <c r="AO176" s="91"/>
      <c r="AT176" s="91"/>
    </row>
    <row r="177" spans="1:46">
      <c r="A177" s="75">
        <v>2</v>
      </c>
      <c r="B177">
        <v>3</v>
      </c>
      <c r="E177">
        <f t="shared" si="21"/>
        <v>2</v>
      </c>
      <c r="F177" s="20" t="s">
        <v>46</v>
      </c>
      <c r="G177" s="6" t="s">
        <v>32</v>
      </c>
      <c r="H177" s="77">
        <v>218818</v>
      </c>
      <c r="J177" s="18">
        <v>184222</v>
      </c>
      <c r="L177" s="77">
        <v>192151</v>
      </c>
      <c r="O177" s="111">
        <v>7141</v>
      </c>
      <c r="Q177" s="111">
        <v>28290</v>
      </c>
      <c r="R177" s="83">
        <v>150352</v>
      </c>
      <c r="S177" s="77">
        <v>184386</v>
      </c>
      <c r="U177" s="77">
        <v>190246</v>
      </c>
      <c r="W177" s="111">
        <v>1152</v>
      </c>
      <c r="Y177" s="111">
        <v>32540</v>
      </c>
      <c r="Z177" s="83">
        <v>156554</v>
      </c>
      <c r="AA177" s="77">
        <v>191942</v>
      </c>
      <c r="AC177" s="111">
        <v>1086</v>
      </c>
      <c r="AE177" s="111">
        <v>29747</v>
      </c>
      <c r="AF177" s="83">
        <f t="shared" si="26"/>
        <v>161109</v>
      </c>
      <c r="AO177" s="91"/>
      <c r="AT177" s="91"/>
    </row>
    <row r="178" spans="1:46">
      <c r="A178" s="75">
        <v>2</v>
      </c>
      <c r="B178">
        <v>3</v>
      </c>
      <c r="C178">
        <v>1</v>
      </c>
      <c r="E178">
        <f t="shared" si="21"/>
        <v>3</v>
      </c>
      <c r="F178" s="20" t="s">
        <v>1844</v>
      </c>
      <c r="G178" s="6" t="s">
        <v>32</v>
      </c>
      <c r="H178" s="77">
        <v>218818</v>
      </c>
      <c r="J178" s="18">
        <v>184222</v>
      </c>
      <c r="L178" s="77">
        <v>192151</v>
      </c>
      <c r="O178" s="111">
        <v>7141</v>
      </c>
      <c r="Q178" s="111">
        <v>28290</v>
      </c>
      <c r="R178" s="83">
        <v>150352</v>
      </c>
      <c r="S178" s="77">
        <v>184386</v>
      </c>
      <c r="U178" s="77">
        <v>190246</v>
      </c>
      <c r="W178" s="111">
        <v>1152</v>
      </c>
      <c r="Y178" s="111">
        <v>32540</v>
      </c>
      <c r="Z178" s="83">
        <v>156554</v>
      </c>
      <c r="AA178" s="77">
        <v>191942</v>
      </c>
      <c r="AC178" s="111">
        <v>1086</v>
      </c>
      <c r="AE178" s="111">
        <v>29747</v>
      </c>
      <c r="AF178" s="83">
        <f t="shared" si="26"/>
        <v>161109</v>
      </c>
      <c r="AO178" s="91"/>
      <c r="AT178" s="91"/>
    </row>
    <row r="179" spans="1:46">
      <c r="A179" s="75">
        <v>2</v>
      </c>
      <c r="B179">
        <v>3</v>
      </c>
      <c r="C179">
        <v>1</v>
      </c>
      <c r="D179">
        <v>1</v>
      </c>
      <c r="E179">
        <f t="shared" si="21"/>
        <v>4</v>
      </c>
      <c r="F179" s="20" t="s">
        <v>3635</v>
      </c>
      <c r="G179" t="s">
        <v>9</v>
      </c>
      <c r="H179" s="79">
        <v>164504</v>
      </c>
      <c r="I179" s="83"/>
      <c r="J179" s="1">
        <v>147818</v>
      </c>
      <c r="K179" s="1"/>
      <c r="L179" s="79">
        <v>151361</v>
      </c>
      <c r="M179" s="91" t="s">
        <v>1754</v>
      </c>
      <c r="O179" s="111">
        <v>1009</v>
      </c>
      <c r="R179" s="83">
        <v>150352</v>
      </c>
      <c r="S179" s="122">
        <v>151978</v>
      </c>
      <c r="T179" s="91"/>
      <c r="U179" s="79">
        <v>153056</v>
      </c>
      <c r="V179" s="117" t="s">
        <v>1754</v>
      </c>
      <c r="Z179" s="83">
        <v>153056</v>
      </c>
      <c r="AA179" s="79">
        <v>157679</v>
      </c>
      <c r="AB179" s="117"/>
      <c r="AF179" s="83">
        <f t="shared" si="26"/>
        <v>157679</v>
      </c>
    </row>
    <row r="180" spans="1:46">
      <c r="A180" s="75">
        <v>2</v>
      </c>
      <c r="B180">
        <v>3</v>
      </c>
      <c r="C180">
        <v>1</v>
      </c>
      <c r="D180">
        <v>2</v>
      </c>
      <c r="E180">
        <f t="shared" si="21"/>
        <v>4</v>
      </c>
      <c r="F180" s="20" t="s">
        <v>3636</v>
      </c>
      <c r="G180" t="s">
        <v>1261</v>
      </c>
      <c r="H180" s="79"/>
      <c r="I180" s="83"/>
      <c r="J180" s="1">
        <v>8571</v>
      </c>
      <c r="K180" s="1" t="s">
        <v>2236</v>
      </c>
      <c r="L180" s="79">
        <v>8518</v>
      </c>
      <c r="M180" s="83"/>
      <c r="O180" s="111">
        <v>98</v>
      </c>
      <c r="Q180" s="111">
        <v>8420</v>
      </c>
      <c r="S180" s="79">
        <v>8519</v>
      </c>
      <c r="T180" s="83"/>
      <c r="U180" s="79">
        <v>10968</v>
      </c>
      <c r="V180" s="111" t="s">
        <v>2629</v>
      </c>
      <c r="W180" s="111">
        <v>99</v>
      </c>
      <c r="Y180" s="111">
        <v>10869</v>
      </c>
      <c r="AA180" s="79">
        <v>9264</v>
      </c>
      <c r="AB180" s="111"/>
      <c r="AC180" s="111">
        <v>96</v>
      </c>
      <c r="AE180" s="111">
        <v>9168</v>
      </c>
      <c r="AF180" s="83">
        <f t="shared" si="26"/>
        <v>0</v>
      </c>
      <c r="AO180" s="91"/>
      <c r="AT180" s="91"/>
    </row>
    <row r="181" spans="1:46">
      <c r="A181" s="75">
        <v>2</v>
      </c>
      <c r="B181">
        <v>3</v>
      </c>
      <c r="C181">
        <v>1</v>
      </c>
      <c r="D181">
        <v>3</v>
      </c>
      <c r="E181">
        <f t="shared" si="21"/>
        <v>4</v>
      </c>
      <c r="F181" s="20" t="s">
        <v>3637</v>
      </c>
      <c r="G181" t="s">
        <v>1262</v>
      </c>
      <c r="H181" s="79"/>
      <c r="I181" s="83"/>
      <c r="J181" s="1">
        <v>19027</v>
      </c>
      <c r="K181" s="1" t="s">
        <v>2237</v>
      </c>
      <c r="L181" s="79">
        <v>18670</v>
      </c>
      <c r="M181" s="83"/>
      <c r="O181" s="111">
        <v>322</v>
      </c>
      <c r="Q181" s="111">
        <v>18348</v>
      </c>
      <c r="S181" s="79">
        <v>16954</v>
      </c>
      <c r="T181" s="83"/>
      <c r="U181" s="79">
        <v>20231</v>
      </c>
      <c r="V181" s="111"/>
      <c r="W181" s="111">
        <v>1053</v>
      </c>
      <c r="Y181" s="111">
        <v>19178</v>
      </c>
      <c r="AA181" s="79">
        <v>18717</v>
      </c>
      <c r="AB181" s="111"/>
      <c r="AC181" s="111">
        <v>990</v>
      </c>
      <c r="AE181" s="111">
        <v>17727</v>
      </c>
      <c r="AF181" s="83">
        <f t="shared" si="26"/>
        <v>0</v>
      </c>
      <c r="AG181" s="3" t="s">
        <v>1031</v>
      </c>
      <c r="AH181" s="89"/>
      <c r="AI181" s="90"/>
      <c r="AJ181" s="135"/>
      <c r="AK181" s="5">
        <v>7127</v>
      </c>
      <c r="AL181" s="5"/>
      <c r="AM181" s="89"/>
      <c r="AN181" s="111">
        <v>9666</v>
      </c>
      <c r="AO181" s="91" t="s">
        <v>1746</v>
      </c>
      <c r="AS181" s="111">
        <v>10423</v>
      </c>
      <c r="AT181" s="91" t="s">
        <v>2630</v>
      </c>
    </row>
    <row r="182" spans="1:46">
      <c r="A182" s="75">
        <v>2</v>
      </c>
      <c r="B182">
        <v>3</v>
      </c>
      <c r="C182">
        <v>1</v>
      </c>
      <c r="D182">
        <v>4</v>
      </c>
      <c r="E182">
        <f t="shared" si="21"/>
        <v>4</v>
      </c>
      <c r="F182" s="20" t="s">
        <v>3638</v>
      </c>
      <c r="G182" t="s">
        <v>1263</v>
      </c>
      <c r="H182" s="79"/>
      <c r="I182" s="83"/>
      <c r="J182" s="1">
        <v>756</v>
      </c>
      <c r="K182" s="1" t="s">
        <v>2238</v>
      </c>
      <c r="L182" s="79">
        <v>473</v>
      </c>
      <c r="M182" s="83"/>
      <c r="Q182" s="111">
        <v>473</v>
      </c>
      <c r="S182" s="79">
        <v>795.4</v>
      </c>
      <c r="T182" s="83"/>
      <c r="U182" s="79">
        <v>500</v>
      </c>
      <c r="V182" s="111"/>
      <c r="Y182" s="111">
        <v>500</v>
      </c>
      <c r="AA182" s="79">
        <v>738</v>
      </c>
      <c r="AB182" s="111"/>
      <c r="AE182" s="111">
        <v>738</v>
      </c>
      <c r="AF182" s="83">
        <f t="shared" si="26"/>
        <v>0</v>
      </c>
      <c r="AO182" s="91"/>
      <c r="AT182" s="91"/>
    </row>
    <row r="183" spans="1:46">
      <c r="A183" s="75">
        <v>2</v>
      </c>
      <c r="B183">
        <v>3</v>
      </c>
      <c r="C183">
        <v>1</v>
      </c>
      <c r="D183">
        <v>5</v>
      </c>
      <c r="E183">
        <f t="shared" si="21"/>
        <v>4</v>
      </c>
      <c r="F183" s="20" t="s">
        <v>3639</v>
      </c>
      <c r="G183" t="s">
        <v>1264</v>
      </c>
      <c r="H183" s="79"/>
      <c r="I183" s="83"/>
      <c r="J183" s="1">
        <v>2492.5</v>
      </c>
      <c r="K183" s="1" t="s">
        <v>2239</v>
      </c>
      <c r="L183" s="79">
        <v>612</v>
      </c>
      <c r="M183" s="83"/>
      <c r="O183" s="111">
        <v>612</v>
      </c>
      <c r="S183" s="79">
        <v>609</v>
      </c>
      <c r="T183" s="83"/>
      <c r="U183" s="94"/>
      <c r="V183" s="113"/>
      <c r="AA183" s="94"/>
      <c r="AB183" s="113"/>
      <c r="AO183" s="91"/>
      <c r="AT183" s="91"/>
    </row>
    <row r="184" spans="1:46">
      <c r="A184" s="75">
        <v>2</v>
      </c>
      <c r="B184">
        <v>3</v>
      </c>
      <c r="C184">
        <v>1</v>
      </c>
      <c r="D184">
        <v>6</v>
      </c>
      <c r="E184">
        <f t="shared" si="21"/>
        <v>4</v>
      </c>
      <c r="F184" s="20" t="s">
        <v>3640</v>
      </c>
      <c r="G184" t="s">
        <v>1265</v>
      </c>
      <c r="H184" s="79"/>
      <c r="I184" s="83"/>
      <c r="J184" s="1">
        <v>2622</v>
      </c>
      <c r="K184" s="1" t="s">
        <v>2240</v>
      </c>
      <c r="L184" s="79">
        <v>2648</v>
      </c>
      <c r="M184" s="83"/>
      <c r="R184" s="83">
        <v>2648</v>
      </c>
      <c r="S184" s="79">
        <v>2650.9</v>
      </c>
      <c r="T184" s="83" t="s">
        <v>2631</v>
      </c>
      <c r="U184" s="79">
        <v>2704</v>
      </c>
      <c r="V184" s="111" t="s">
        <v>2631</v>
      </c>
      <c r="Z184" s="83">
        <v>2704</v>
      </c>
      <c r="AA184" s="79">
        <v>2574</v>
      </c>
      <c r="AB184" s="111"/>
      <c r="AF184" s="83">
        <f t="shared" si="26"/>
        <v>2574</v>
      </c>
      <c r="AO184" s="91"/>
      <c r="AT184" s="91"/>
    </row>
    <row r="185" spans="1:46">
      <c r="A185" s="75">
        <v>2</v>
      </c>
      <c r="B185">
        <v>3</v>
      </c>
      <c r="C185">
        <v>1</v>
      </c>
      <c r="D185">
        <v>7</v>
      </c>
      <c r="E185">
        <f t="shared" si="21"/>
        <v>4</v>
      </c>
      <c r="F185" s="20" t="s">
        <v>3641</v>
      </c>
      <c r="G185" t="s">
        <v>1266</v>
      </c>
      <c r="H185" s="79"/>
      <c r="I185" s="83"/>
      <c r="J185" s="1">
        <v>2935</v>
      </c>
      <c r="K185" s="1"/>
      <c r="L185" s="79">
        <v>9869</v>
      </c>
      <c r="M185" s="83"/>
      <c r="O185" s="111">
        <v>5100</v>
      </c>
      <c r="Q185" s="111">
        <v>1049</v>
      </c>
      <c r="R185" s="83">
        <v>3720</v>
      </c>
      <c r="S185" s="79">
        <v>2879.79</v>
      </c>
      <c r="T185" s="83" t="s">
        <v>3025</v>
      </c>
      <c r="U185" s="79">
        <v>2787</v>
      </c>
      <c r="V185" s="111" t="s">
        <v>2632</v>
      </c>
      <c r="Y185" s="111">
        <v>1993</v>
      </c>
      <c r="Z185" s="83">
        <v>794</v>
      </c>
      <c r="AA185" s="79">
        <v>2970</v>
      </c>
      <c r="AB185" s="111"/>
      <c r="AE185" s="111">
        <v>2114</v>
      </c>
      <c r="AF185" s="83">
        <f t="shared" si="26"/>
        <v>856</v>
      </c>
      <c r="AO185" s="91"/>
      <c r="AT185" s="91"/>
    </row>
    <row r="186" spans="1:46">
      <c r="A186" s="75">
        <v>2</v>
      </c>
      <c r="B186">
        <v>4</v>
      </c>
      <c r="E186">
        <f t="shared" si="21"/>
        <v>2</v>
      </c>
      <c r="F186" s="20" t="s">
        <v>47</v>
      </c>
      <c r="G186" s="6" t="s">
        <v>33</v>
      </c>
      <c r="H186" s="77">
        <v>114563</v>
      </c>
      <c r="J186" s="18">
        <v>110679</v>
      </c>
      <c r="K186" s="1" t="s">
        <v>2449</v>
      </c>
      <c r="L186" s="77">
        <f>SUM(L187:L215)</f>
        <v>208076</v>
      </c>
      <c r="R186" s="83">
        <f>R187+R190+R192+R198</f>
        <v>103936</v>
      </c>
      <c r="S186" s="77">
        <v>138332</v>
      </c>
      <c r="U186" s="77">
        <v>118611</v>
      </c>
      <c r="W186" s="111">
        <v>78444</v>
      </c>
      <c r="Z186" s="83">
        <v>40167</v>
      </c>
      <c r="AA186" s="77">
        <v>40319</v>
      </c>
      <c r="AO186" s="91"/>
      <c r="AT186" s="91"/>
    </row>
    <row r="187" spans="1:46" ht="14.25" customHeight="1">
      <c r="A187" s="75">
        <v>2</v>
      </c>
      <c r="B187">
        <v>4</v>
      </c>
      <c r="C187">
        <v>1</v>
      </c>
      <c r="E187">
        <f t="shared" si="21"/>
        <v>3</v>
      </c>
      <c r="F187" s="20" t="s">
        <v>34</v>
      </c>
      <c r="G187" s="6" t="s">
        <v>35</v>
      </c>
      <c r="H187" s="77">
        <v>43927</v>
      </c>
      <c r="J187" s="18">
        <v>34748</v>
      </c>
      <c r="L187" s="77">
        <v>38711</v>
      </c>
      <c r="O187" s="111">
        <v>102</v>
      </c>
      <c r="R187" s="83">
        <v>38609</v>
      </c>
      <c r="S187" s="77">
        <v>34538</v>
      </c>
      <c r="U187" s="77">
        <v>38764</v>
      </c>
      <c r="W187" s="111">
        <v>102</v>
      </c>
      <c r="Z187" s="83">
        <v>38662</v>
      </c>
      <c r="AA187" s="77">
        <v>39640</v>
      </c>
      <c r="AC187" s="111">
        <v>102</v>
      </c>
      <c r="AF187" s="83">
        <f t="shared" si="26"/>
        <v>39538</v>
      </c>
      <c r="AO187" s="91"/>
      <c r="AT187" s="91"/>
    </row>
    <row r="188" spans="1:46" ht="14.25" customHeight="1">
      <c r="A188" s="75">
        <v>2</v>
      </c>
      <c r="B188">
        <v>4</v>
      </c>
      <c r="C188">
        <v>1</v>
      </c>
      <c r="D188">
        <v>1</v>
      </c>
      <c r="E188">
        <f t="shared" si="21"/>
        <v>4</v>
      </c>
      <c r="F188" s="20" t="s">
        <v>3642</v>
      </c>
      <c r="G188" t="s">
        <v>9</v>
      </c>
      <c r="H188" s="89"/>
      <c r="I188" s="90"/>
      <c r="J188" s="5">
        <v>30635.599999999999</v>
      </c>
      <c r="K188" s="5"/>
      <c r="L188" s="79">
        <v>34049</v>
      </c>
      <c r="M188" s="103" t="s">
        <v>421</v>
      </c>
      <c r="R188" s="83">
        <v>34049</v>
      </c>
      <c r="S188" s="123">
        <v>30021.98</v>
      </c>
      <c r="T188" s="103"/>
      <c r="U188" s="79">
        <v>34147</v>
      </c>
      <c r="V188" s="133" t="s">
        <v>421</v>
      </c>
      <c r="Z188" s="83">
        <v>34147</v>
      </c>
      <c r="AA188" s="79">
        <v>35191</v>
      </c>
      <c r="AB188" s="133"/>
      <c r="AF188" s="83">
        <f t="shared" si="26"/>
        <v>35191</v>
      </c>
    </row>
    <row r="189" spans="1:46" ht="14.25" customHeight="1">
      <c r="A189" s="75">
        <v>2</v>
      </c>
      <c r="B189">
        <v>4</v>
      </c>
      <c r="C189">
        <v>1</v>
      </c>
      <c r="D189">
        <v>2</v>
      </c>
      <c r="E189">
        <f t="shared" si="21"/>
        <v>4</v>
      </c>
      <c r="F189" s="20" t="s">
        <v>3643</v>
      </c>
      <c r="G189" t="s">
        <v>1267</v>
      </c>
      <c r="H189" s="89"/>
      <c r="I189" s="90"/>
      <c r="J189" s="5">
        <v>4112</v>
      </c>
      <c r="K189" s="5"/>
      <c r="L189" s="79">
        <v>4662</v>
      </c>
      <c r="M189" s="83"/>
      <c r="O189" s="111">
        <v>102</v>
      </c>
      <c r="R189" s="83">
        <v>4560</v>
      </c>
      <c r="S189" s="79">
        <v>4516</v>
      </c>
      <c r="T189" s="83"/>
      <c r="U189" s="79">
        <v>4617</v>
      </c>
      <c r="V189" s="111"/>
      <c r="W189" s="111">
        <v>102</v>
      </c>
      <c r="Z189" s="83">
        <v>4515</v>
      </c>
      <c r="AA189" s="79">
        <v>4449</v>
      </c>
      <c r="AB189" s="111"/>
      <c r="AC189" s="111">
        <v>102</v>
      </c>
      <c r="AF189" s="83">
        <f t="shared" si="26"/>
        <v>4347</v>
      </c>
      <c r="AG189" s="3" t="s">
        <v>1032</v>
      </c>
      <c r="AH189" s="89"/>
      <c r="AI189" s="90"/>
      <c r="AJ189" s="135"/>
      <c r="AK189" s="5"/>
      <c r="AL189" s="5"/>
      <c r="AM189" s="89"/>
      <c r="AN189" s="111">
        <v>3382</v>
      </c>
      <c r="AO189" s="91" t="s">
        <v>1746</v>
      </c>
      <c r="AP189" s="1">
        <v>3372</v>
      </c>
      <c r="AQ189" t="s">
        <v>3026</v>
      </c>
      <c r="AS189" s="111">
        <v>3372</v>
      </c>
      <c r="AT189" s="91" t="s">
        <v>2630</v>
      </c>
    </row>
    <row r="190" spans="1:46">
      <c r="A190" s="75">
        <v>2</v>
      </c>
      <c r="B190">
        <v>4</v>
      </c>
      <c r="C190">
        <v>2</v>
      </c>
      <c r="E190">
        <f t="shared" si="21"/>
        <v>3</v>
      </c>
      <c r="F190" s="20" t="s">
        <v>36</v>
      </c>
      <c r="G190" s="6" t="s">
        <v>134</v>
      </c>
      <c r="H190" s="77">
        <v>582</v>
      </c>
      <c r="J190" s="18">
        <v>362</v>
      </c>
      <c r="L190" s="77">
        <v>361</v>
      </c>
      <c r="R190" s="83">
        <v>361</v>
      </c>
      <c r="S190" s="77">
        <v>186</v>
      </c>
      <c r="U190" s="77">
        <v>325</v>
      </c>
      <c r="Z190" s="83">
        <v>325</v>
      </c>
      <c r="AA190" s="77">
        <v>311</v>
      </c>
      <c r="AF190" s="83">
        <f t="shared" si="26"/>
        <v>311</v>
      </c>
      <c r="AO190" s="91"/>
      <c r="AT190" s="91"/>
    </row>
    <row r="191" spans="1:46">
      <c r="A191" s="75">
        <v>2</v>
      </c>
      <c r="B191">
        <v>4</v>
      </c>
      <c r="C191">
        <v>2</v>
      </c>
      <c r="D191">
        <v>1</v>
      </c>
      <c r="E191">
        <f t="shared" si="21"/>
        <v>4</v>
      </c>
      <c r="F191" s="20" t="s">
        <v>3644</v>
      </c>
      <c r="G191" t="s">
        <v>1268</v>
      </c>
      <c r="H191" s="79"/>
      <c r="I191" s="83"/>
      <c r="J191" s="1">
        <v>362</v>
      </c>
      <c r="K191" s="1"/>
      <c r="L191" s="79">
        <v>361</v>
      </c>
      <c r="M191" s="83"/>
      <c r="S191" s="79">
        <v>186</v>
      </c>
      <c r="T191" s="83"/>
      <c r="U191" s="79">
        <v>325</v>
      </c>
      <c r="V191" s="111"/>
      <c r="AA191" s="79">
        <v>311</v>
      </c>
      <c r="AB191" s="111"/>
      <c r="AF191" s="83">
        <f t="shared" si="26"/>
        <v>311</v>
      </c>
      <c r="AO191" s="91"/>
      <c r="AT191" s="91"/>
    </row>
    <row r="192" spans="1:46">
      <c r="A192" s="75">
        <v>2</v>
      </c>
      <c r="B192">
        <v>4</v>
      </c>
      <c r="C192">
        <v>3</v>
      </c>
      <c r="E192">
        <f t="shared" si="21"/>
        <v>3</v>
      </c>
      <c r="F192" s="20" t="s">
        <v>37</v>
      </c>
      <c r="G192" s="6" t="s">
        <v>1033</v>
      </c>
      <c r="H192" s="77">
        <v>0</v>
      </c>
      <c r="L192" s="77">
        <v>64831</v>
      </c>
      <c r="R192" s="83">
        <v>64831</v>
      </c>
      <c r="S192" s="77">
        <v>49054</v>
      </c>
      <c r="U192" s="77">
        <v>0</v>
      </c>
      <c r="AA192" s="94"/>
      <c r="AO192" s="91"/>
      <c r="AT192" s="91"/>
    </row>
    <row r="193" spans="1:46">
      <c r="A193" s="75">
        <v>2</v>
      </c>
      <c r="B193">
        <v>4</v>
      </c>
      <c r="C193">
        <v>3</v>
      </c>
      <c r="D193">
        <v>1</v>
      </c>
      <c r="E193">
        <f t="shared" si="21"/>
        <v>4</v>
      </c>
      <c r="F193" s="20" t="s">
        <v>3645</v>
      </c>
      <c r="G193" t="s">
        <v>1269</v>
      </c>
      <c r="H193" s="79"/>
      <c r="I193" s="83"/>
      <c r="J193" s="1"/>
      <c r="K193" s="1"/>
      <c r="L193" s="77">
        <v>64831</v>
      </c>
      <c r="M193" s="83"/>
      <c r="R193" s="83">
        <v>64831</v>
      </c>
      <c r="S193" s="79">
        <v>49064</v>
      </c>
      <c r="T193" s="83"/>
      <c r="U193" s="79"/>
      <c r="AA193" s="79"/>
      <c r="AG193" s="28" t="s">
        <v>832</v>
      </c>
      <c r="AN193" s="111">
        <v>2164</v>
      </c>
      <c r="AO193" s="91" t="s">
        <v>1035</v>
      </c>
      <c r="AP193" s="1">
        <v>2091</v>
      </c>
      <c r="AQ193" s="25" t="s">
        <v>1035</v>
      </c>
      <c r="AR193" s="116"/>
      <c r="AS193" s="119"/>
      <c r="AT193" s="91"/>
    </row>
    <row r="194" spans="1:46" hidden="1">
      <c r="A194" s="75"/>
      <c r="F194" s="20"/>
      <c r="AG194" s="28" t="s">
        <v>3027</v>
      </c>
      <c r="AN194" s="111">
        <v>1643</v>
      </c>
      <c r="AO194" s="91" t="s">
        <v>1036</v>
      </c>
      <c r="AP194" s="1">
        <v>1612</v>
      </c>
      <c r="AS194" s="119"/>
      <c r="AT194" s="91"/>
    </row>
    <row r="195" spans="1:46" hidden="1">
      <c r="A195" s="75"/>
      <c r="F195" s="20"/>
      <c r="AG195" s="28" t="s">
        <v>1037</v>
      </c>
      <c r="AN195" s="111">
        <v>1036</v>
      </c>
      <c r="AO195" s="91"/>
      <c r="AP195" s="1">
        <v>975</v>
      </c>
      <c r="AS195" s="119"/>
      <c r="AT195" s="91"/>
    </row>
    <row r="196" spans="1:46" hidden="1">
      <c r="A196" s="75"/>
      <c r="F196" s="20"/>
      <c r="AG196" s="28" t="s">
        <v>1038</v>
      </c>
      <c r="AN196" s="111">
        <v>11997</v>
      </c>
      <c r="AO196" s="91" t="s">
        <v>1039</v>
      </c>
      <c r="AP196" s="1">
        <v>10054</v>
      </c>
      <c r="AS196" s="119"/>
      <c r="AT196" s="91"/>
    </row>
    <row r="197" spans="1:46" hidden="1">
      <c r="A197" s="75"/>
      <c r="F197" s="20"/>
      <c r="AG197" s="28" t="s">
        <v>1040</v>
      </c>
      <c r="AN197" s="111">
        <v>26439</v>
      </c>
      <c r="AO197" s="91"/>
      <c r="AP197" s="1">
        <v>15330</v>
      </c>
      <c r="AS197" s="119"/>
      <c r="AT197" s="91"/>
    </row>
    <row r="198" spans="1:46">
      <c r="A198" s="75">
        <v>2</v>
      </c>
      <c r="B198">
        <v>4</v>
      </c>
      <c r="C198">
        <v>4</v>
      </c>
      <c r="E198">
        <f t="shared" ref="E198:E261" si="27">COUNT(A198:D198)</f>
        <v>3</v>
      </c>
      <c r="F198" s="20" t="s">
        <v>39</v>
      </c>
      <c r="G198" s="6" t="s">
        <v>1034</v>
      </c>
      <c r="H198" s="77">
        <v>0</v>
      </c>
      <c r="L198" s="77">
        <v>135</v>
      </c>
      <c r="R198" s="83">
        <v>135</v>
      </c>
      <c r="S198" s="77">
        <v>69</v>
      </c>
      <c r="U198" s="77">
        <v>0</v>
      </c>
      <c r="AA198" s="94"/>
      <c r="AO198" s="91"/>
      <c r="AS198" s="119"/>
      <c r="AT198" s="91"/>
    </row>
    <row r="199" spans="1:46">
      <c r="A199" s="75">
        <v>2</v>
      </c>
      <c r="B199">
        <v>4</v>
      </c>
      <c r="C199">
        <v>4</v>
      </c>
      <c r="D199">
        <v>1</v>
      </c>
      <c r="E199">
        <f t="shared" si="27"/>
        <v>4</v>
      </c>
      <c r="F199" s="20" t="s">
        <v>3646</v>
      </c>
      <c r="G199" s="6" t="s">
        <v>1034</v>
      </c>
      <c r="H199" s="79"/>
      <c r="I199" s="83"/>
      <c r="J199" s="1"/>
      <c r="K199" s="1"/>
      <c r="L199" s="77">
        <v>135</v>
      </c>
      <c r="M199" s="83"/>
      <c r="S199" s="79">
        <v>69</v>
      </c>
      <c r="T199" s="83"/>
      <c r="AO199" s="91"/>
      <c r="AS199" s="119"/>
      <c r="AT199" s="91"/>
    </row>
    <row r="200" spans="1:46">
      <c r="A200" s="75">
        <v>2</v>
      </c>
      <c r="B200">
        <v>4</v>
      </c>
      <c r="C200">
        <v>3</v>
      </c>
      <c r="E200">
        <f t="shared" si="27"/>
        <v>3</v>
      </c>
      <c r="F200" s="20" t="s">
        <v>37</v>
      </c>
      <c r="G200" s="6" t="s">
        <v>38</v>
      </c>
      <c r="H200" s="77">
        <v>51349</v>
      </c>
      <c r="L200" s="77">
        <v>0</v>
      </c>
      <c r="U200" s="77">
        <v>44079</v>
      </c>
      <c r="W200" s="111">
        <v>42899</v>
      </c>
      <c r="Z200" s="83">
        <v>1180</v>
      </c>
      <c r="AA200" s="77">
        <v>0</v>
      </c>
      <c r="AG200" s="28" t="s">
        <v>832</v>
      </c>
      <c r="AH200" s="79">
        <v>2386</v>
      </c>
      <c r="AN200" s="132"/>
      <c r="AO200" s="91"/>
      <c r="AS200" s="117">
        <v>2894</v>
      </c>
      <c r="AT200" s="91"/>
    </row>
    <row r="201" spans="1:46">
      <c r="A201" s="75">
        <v>2</v>
      </c>
      <c r="B201">
        <v>4</v>
      </c>
      <c r="C201">
        <v>3</v>
      </c>
      <c r="D201">
        <v>1</v>
      </c>
      <c r="E201">
        <f t="shared" si="27"/>
        <v>4</v>
      </c>
      <c r="F201" s="20" t="s">
        <v>3645</v>
      </c>
      <c r="G201" s="6" t="s">
        <v>38</v>
      </c>
      <c r="H201" s="79"/>
      <c r="I201" s="83"/>
      <c r="J201" s="1"/>
      <c r="K201" s="1"/>
      <c r="L201" s="79"/>
      <c r="M201" s="83"/>
      <c r="S201" s="79"/>
      <c r="T201" s="83"/>
      <c r="U201" s="79">
        <v>44079</v>
      </c>
      <c r="AA201" s="79"/>
      <c r="AG201" s="28" t="s">
        <v>833</v>
      </c>
      <c r="AH201" s="79">
        <v>4730</v>
      </c>
      <c r="AN201" s="132"/>
      <c r="AO201" s="91"/>
      <c r="AS201" s="117">
        <v>3005</v>
      </c>
      <c r="AT201" s="91" t="s">
        <v>2633</v>
      </c>
    </row>
    <row r="202" spans="1:46">
      <c r="A202" s="75">
        <v>2</v>
      </c>
      <c r="B202">
        <v>4</v>
      </c>
      <c r="C202">
        <v>4</v>
      </c>
      <c r="E202">
        <f t="shared" si="27"/>
        <v>3</v>
      </c>
      <c r="F202" s="20" t="s">
        <v>39</v>
      </c>
      <c r="G202" s="6" t="s">
        <v>135</v>
      </c>
      <c r="H202" s="77">
        <v>161</v>
      </c>
      <c r="L202" s="77">
        <v>0</v>
      </c>
      <c r="U202" s="77">
        <v>222</v>
      </c>
      <c r="W202" s="111">
        <v>222</v>
      </c>
      <c r="AA202" s="77">
        <v>0</v>
      </c>
      <c r="AO202" s="91"/>
      <c r="AS202" s="117"/>
      <c r="AT202" s="91"/>
    </row>
    <row r="203" spans="1:46">
      <c r="A203" s="75">
        <v>2</v>
      </c>
      <c r="B203">
        <v>4</v>
      </c>
      <c r="C203">
        <v>4</v>
      </c>
      <c r="D203">
        <v>1</v>
      </c>
      <c r="E203">
        <f t="shared" si="27"/>
        <v>4</v>
      </c>
      <c r="F203" s="20" t="s">
        <v>3646</v>
      </c>
      <c r="G203" s="6" t="s">
        <v>135</v>
      </c>
      <c r="H203" s="79"/>
      <c r="I203" s="83"/>
      <c r="J203" s="1"/>
      <c r="K203" s="1"/>
      <c r="L203" s="79"/>
      <c r="M203" s="83"/>
      <c r="S203" s="79"/>
      <c r="T203" s="83"/>
      <c r="U203" s="79">
        <v>222</v>
      </c>
      <c r="AA203" s="79"/>
      <c r="AO203" s="91"/>
      <c r="AS203" s="117"/>
      <c r="AT203" s="91"/>
    </row>
    <row r="204" spans="1:46">
      <c r="A204" s="75">
        <v>2</v>
      </c>
      <c r="B204">
        <v>4</v>
      </c>
      <c r="C204">
        <v>5</v>
      </c>
      <c r="E204">
        <f t="shared" si="27"/>
        <v>3</v>
      </c>
      <c r="F204" s="20" t="s">
        <v>136</v>
      </c>
      <c r="G204" s="6" t="s">
        <v>138</v>
      </c>
      <c r="H204" s="77">
        <v>17607</v>
      </c>
      <c r="J204" s="18">
        <v>17889.580000000002</v>
      </c>
      <c r="L204" s="77">
        <v>0</v>
      </c>
      <c r="S204" s="77">
        <v>34608.559999999998</v>
      </c>
      <c r="AA204" s="94"/>
      <c r="AB204" s="113"/>
      <c r="AG204" s="28" t="s">
        <v>832</v>
      </c>
      <c r="AH204" s="79">
        <v>621</v>
      </c>
      <c r="AK204" s="1">
        <v>1704</v>
      </c>
      <c r="AN204" s="132"/>
      <c r="AO204" s="91"/>
      <c r="AP204" s="1">
        <v>2384</v>
      </c>
      <c r="AQ204" s="25" t="s">
        <v>1035</v>
      </c>
      <c r="AR204" s="116"/>
      <c r="AS204" s="117"/>
      <c r="AT204" s="91"/>
    </row>
    <row r="205" spans="1:46">
      <c r="A205" s="75">
        <v>2</v>
      </c>
      <c r="B205">
        <v>4</v>
      </c>
      <c r="C205">
        <v>5</v>
      </c>
      <c r="D205">
        <v>1</v>
      </c>
      <c r="E205">
        <f t="shared" si="27"/>
        <v>4</v>
      </c>
      <c r="F205" s="20" t="s">
        <v>3647</v>
      </c>
      <c r="G205" s="6" t="s">
        <v>138</v>
      </c>
      <c r="H205" s="79"/>
      <c r="I205" s="83"/>
      <c r="J205" s="18">
        <v>17889.580000000002</v>
      </c>
      <c r="K205" s="1" t="s">
        <v>2450</v>
      </c>
      <c r="L205" s="79"/>
      <c r="M205" s="83"/>
      <c r="S205" s="77">
        <v>34608.559999999998</v>
      </c>
      <c r="AG205" s="28" t="s">
        <v>833</v>
      </c>
      <c r="AH205" s="79">
        <v>2884</v>
      </c>
      <c r="AK205" s="1">
        <v>1514</v>
      </c>
      <c r="AN205" s="132"/>
      <c r="AO205" s="91"/>
      <c r="AP205" s="1">
        <v>2151.89</v>
      </c>
      <c r="AS205" s="117"/>
      <c r="AT205" s="91"/>
    </row>
    <row r="206" spans="1:46">
      <c r="A206" s="75">
        <v>2</v>
      </c>
      <c r="B206">
        <v>4</v>
      </c>
      <c r="C206">
        <v>6</v>
      </c>
      <c r="E206">
        <f t="shared" si="27"/>
        <v>3</v>
      </c>
      <c r="F206" s="20" t="s">
        <v>137</v>
      </c>
      <c r="G206" s="6" t="s">
        <v>139</v>
      </c>
      <c r="H206" s="77">
        <v>86</v>
      </c>
      <c r="J206" s="18">
        <v>24</v>
      </c>
      <c r="L206" s="77">
        <v>0</v>
      </c>
      <c r="S206" s="77">
        <v>150.79</v>
      </c>
      <c r="U206" s="94"/>
      <c r="V206" s="113"/>
      <c r="AA206" s="94"/>
      <c r="AB206" s="113"/>
      <c r="AO206" s="91"/>
      <c r="AS206" s="117"/>
      <c r="AT206" s="91"/>
    </row>
    <row r="207" spans="1:46">
      <c r="A207" s="75">
        <v>2</v>
      </c>
      <c r="B207">
        <v>4</v>
      </c>
      <c r="C207">
        <v>6</v>
      </c>
      <c r="D207">
        <v>1</v>
      </c>
      <c r="E207">
        <f t="shared" si="27"/>
        <v>4</v>
      </c>
      <c r="F207" s="20" t="s">
        <v>3648</v>
      </c>
      <c r="G207" s="6" t="s">
        <v>139</v>
      </c>
      <c r="H207" s="79"/>
      <c r="I207" s="83"/>
      <c r="J207" s="1">
        <v>24</v>
      </c>
      <c r="K207" s="1"/>
      <c r="L207" s="79"/>
      <c r="M207" s="83"/>
      <c r="S207" s="77">
        <v>150.79</v>
      </c>
      <c r="U207" s="94"/>
      <c r="V207" s="113"/>
      <c r="AA207" s="94"/>
      <c r="AB207" s="113"/>
      <c r="AO207" s="91"/>
      <c r="AS207" s="117"/>
      <c r="AT207" s="91"/>
    </row>
    <row r="208" spans="1:46">
      <c r="A208" s="75">
        <v>2</v>
      </c>
      <c r="B208">
        <v>4</v>
      </c>
      <c r="C208">
        <v>7</v>
      </c>
      <c r="E208">
        <f t="shared" si="27"/>
        <v>3</v>
      </c>
      <c r="F208" s="20" t="s">
        <v>140</v>
      </c>
      <c r="G208" s="6" t="s">
        <v>3028</v>
      </c>
      <c r="L208" s="77">
        <v>0</v>
      </c>
      <c r="S208" s="77">
        <v>19601.5</v>
      </c>
      <c r="U208" s="94"/>
      <c r="V208" s="113"/>
      <c r="AA208" s="94"/>
      <c r="AB208" s="113"/>
      <c r="AO208" s="91"/>
      <c r="AS208" s="117"/>
      <c r="AT208" s="91"/>
    </row>
    <row r="209" spans="1:46">
      <c r="A209" s="75">
        <v>2</v>
      </c>
      <c r="B209">
        <v>4</v>
      </c>
      <c r="C209">
        <v>7</v>
      </c>
      <c r="D209">
        <v>1</v>
      </c>
      <c r="E209">
        <f t="shared" si="27"/>
        <v>4</v>
      </c>
      <c r="F209" s="20" t="s">
        <v>3649</v>
      </c>
      <c r="S209" s="77">
        <v>19601.5</v>
      </c>
      <c r="U209" s="94"/>
      <c r="V209" s="113"/>
      <c r="AA209" s="94"/>
      <c r="AB209" s="113"/>
      <c r="AO209" s="91"/>
      <c r="AS209" s="117"/>
      <c r="AT209" s="91"/>
    </row>
    <row r="210" spans="1:46">
      <c r="A210" s="75">
        <v>2</v>
      </c>
      <c r="B210">
        <v>4</v>
      </c>
      <c r="C210">
        <v>8</v>
      </c>
      <c r="E210">
        <f t="shared" si="27"/>
        <v>3</v>
      </c>
      <c r="F210" s="20" t="s">
        <v>141</v>
      </c>
      <c r="G210" s="6" t="s">
        <v>3029</v>
      </c>
      <c r="L210" s="77">
        <v>0</v>
      </c>
      <c r="S210" s="77">
        <v>123.5</v>
      </c>
      <c r="U210" s="94"/>
      <c r="V210" s="113"/>
      <c r="AA210" s="94"/>
      <c r="AB210" s="113"/>
      <c r="AO210" s="91"/>
      <c r="AS210" s="117"/>
      <c r="AT210" s="91"/>
    </row>
    <row r="211" spans="1:46">
      <c r="A211" s="75">
        <v>2</v>
      </c>
      <c r="B211">
        <v>4</v>
      </c>
      <c r="C211">
        <v>8</v>
      </c>
      <c r="D211">
        <v>1</v>
      </c>
      <c r="E211">
        <f t="shared" si="27"/>
        <v>4</v>
      </c>
      <c r="F211" s="20" t="s">
        <v>3650</v>
      </c>
      <c r="S211" s="77">
        <v>123.5</v>
      </c>
      <c r="U211" s="94"/>
      <c r="V211" s="113"/>
      <c r="AA211" s="94"/>
      <c r="AB211" s="113"/>
      <c r="AO211" s="91"/>
      <c r="AS211" s="117"/>
      <c r="AT211" s="91"/>
    </row>
    <row r="212" spans="1:46">
      <c r="A212" s="75">
        <v>2</v>
      </c>
      <c r="B212">
        <v>4</v>
      </c>
      <c r="C212">
        <v>7</v>
      </c>
      <c r="E212">
        <f t="shared" si="27"/>
        <v>3</v>
      </c>
      <c r="F212" s="20" t="s">
        <v>140</v>
      </c>
      <c r="G212" s="6" t="s">
        <v>142</v>
      </c>
      <c r="H212" s="77">
        <v>764</v>
      </c>
      <c r="J212" s="18">
        <v>57474</v>
      </c>
      <c r="L212" s="77">
        <v>0</v>
      </c>
      <c r="U212" s="94"/>
      <c r="V212" s="113"/>
      <c r="AA212" s="94"/>
      <c r="AB212" s="113"/>
      <c r="AO212" s="91"/>
      <c r="AS212" s="119"/>
      <c r="AT212" s="91"/>
    </row>
    <row r="213" spans="1:46">
      <c r="A213" s="75">
        <v>2</v>
      </c>
      <c r="B213">
        <v>4</v>
      </c>
      <c r="C213">
        <v>7</v>
      </c>
      <c r="D213">
        <v>1</v>
      </c>
      <c r="E213">
        <f t="shared" si="27"/>
        <v>4</v>
      </c>
      <c r="F213" s="20" t="s">
        <v>3649</v>
      </c>
      <c r="G213" t="s">
        <v>1293</v>
      </c>
      <c r="H213" s="79"/>
      <c r="I213" s="83"/>
      <c r="J213" s="1">
        <v>26917</v>
      </c>
      <c r="K213" s="1" t="s">
        <v>2451</v>
      </c>
      <c r="AO213" s="91"/>
      <c r="AS213" s="119"/>
      <c r="AT213" s="91"/>
    </row>
    <row r="214" spans="1:46">
      <c r="A214" s="75">
        <v>2</v>
      </c>
      <c r="B214">
        <v>4</v>
      </c>
      <c r="C214">
        <v>7</v>
      </c>
      <c r="D214">
        <v>2</v>
      </c>
      <c r="E214">
        <f t="shared" si="27"/>
        <v>4</v>
      </c>
      <c r="F214" s="20" t="s">
        <v>3651</v>
      </c>
      <c r="G214" t="s">
        <v>1294</v>
      </c>
      <c r="H214" s="79"/>
      <c r="I214" s="83"/>
      <c r="J214" s="1">
        <v>30557</v>
      </c>
      <c r="K214" s="1" t="s">
        <v>2452</v>
      </c>
      <c r="AO214" s="91"/>
      <c r="AS214" s="119"/>
      <c r="AT214" s="91"/>
    </row>
    <row r="215" spans="1:46">
      <c r="A215" s="75">
        <v>2</v>
      </c>
      <c r="B215">
        <v>4</v>
      </c>
      <c r="C215">
        <v>8</v>
      </c>
      <c r="E215">
        <f t="shared" si="27"/>
        <v>3</v>
      </c>
      <c r="F215" s="20" t="s">
        <v>141</v>
      </c>
      <c r="G215" s="6" t="s">
        <v>143</v>
      </c>
      <c r="H215" s="77">
        <v>86</v>
      </c>
      <c r="J215" s="18">
        <v>80</v>
      </c>
      <c r="L215" s="77">
        <v>0</v>
      </c>
      <c r="U215" s="107"/>
      <c r="V215" s="119"/>
      <c r="AA215" s="94"/>
      <c r="AB215" s="113"/>
      <c r="AO215" s="91"/>
      <c r="AS215" s="119"/>
      <c r="AT215" s="91"/>
    </row>
    <row r="216" spans="1:46">
      <c r="A216" s="75">
        <v>2</v>
      </c>
      <c r="B216">
        <v>4</v>
      </c>
      <c r="C216">
        <v>8</v>
      </c>
      <c r="D216">
        <v>1</v>
      </c>
      <c r="E216">
        <f t="shared" si="27"/>
        <v>4</v>
      </c>
      <c r="F216" s="20" t="s">
        <v>3650</v>
      </c>
      <c r="G216" t="s">
        <v>1295</v>
      </c>
      <c r="H216" s="79"/>
      <c r="I216" s="83"/>
      <c r="J216" s="1">
        <v>16</v>
      </c>
      <c r="AO216" s="91"/>
      <c r="AS216" s="119"/>
      <c r="AT216" s="91"/>
    </row>
    <row r="217" spans="1:46">
      <c r="A217" s="75">
        <v>2</v>
      </c>
      <c r="B217">
        <v>4</v>
      </c>
      <c r="C217">
        <v>8</v>
      </c>
      <c r="D217">
        <v>2</v>
      </c>
      <c r="E217">
        <f t="shared" si="27"/>
        <v>4</v>
      </c>
      <c r="F217" s="20" t="s">
        <v>3652</v>
      </c>
      <c r="G217" t="s">
        <v>1296</v>
      </c>
      <c r="H217" s="79"/>
      <c r="I217" s="83"/>
      <c r="J217" s="1">
        <v>64</v>
      </c>
      <c r="AO217" s="91"/>
      <c r="AS217" s="119"/>
      <c r="AT217" s="91"/>
    </row>
    <row r="218" spans="1:46">
      <c r="A218" s="75">
        <v>2</v>
      </c>
      <c r="B218">
        <v>4</v>
      </c>
      <c r="C218">
        <v>3</v>
      </c>
      <c r="E218">
        <f t="shared" si="27"/>
        <v>3</v>
      </c>
      <c r="F218" s="20" t="s">
        <v>37</v>
      </c>
      <c r="G218" s="6" t="s">
        <v>2463</v>
      </c>
      <c r="U218" s="77">
        <v>35022</v>
      </c>
      <c r="W218" s="111">
        <v>35022</v>
      </c>
      <c r="AA218" s="77">
        <v>0</v>
      </c>
      <c r="AO218" s="91"/>
      <c r="AT218" s="91"/>
    </row>
    <row r="219" spans="1:46">
      <c r="A219" s="75">
        <v>2</v>
      </c>
      <c r="B219">
        <v>4</v>
      </c>
      <c r="C219">
        <v>4</v>
      </c>
      <c r="E219">
        <f t="shared" si="27"/>
        <v>3</v>
      </c>
      <c r="F219" s="20" t="s">
        <v>39</v>
      </c>
      <c r="G219" s="6" t="s">
        <v>2464</v>
      </c>
      <c r="U219" s="77">
        <v>199</v>
      </c>
      <c r="W219" s="111">
        <v>199</v>
      </c>
      <c r="AA219" s="77">
        <v>0</v>
      </c>
      <c r="AO219" s="91"/>
      <c r="AT219" s="91"/>
    </row>
    <row r="220" spans="1:46">
      <c r="A220" s="75">
        <v>2</v>
      </c>
      <c r="B220">
        <v>4</v>
      </c>
      <c r="C220">
        <v>9</v>
      </c>
      <c r="E220">
        <f t="shared" si="27"/>
        <v>3</v>
      </c>
      <c r="F220" s="20" t="s">
        <v>1286</v>
      </c>
      <c r="G220" s="6" t="s">
        <v>2634</v>
      </c>
      <c r="J220" s="18">
        <v>102</v>
      </c>
      <c r="W220" s="119"/>
      <c r="AA220" s="77">
        <v>368</v>
      </c>
      <c r="AF220" s="83">
        <f t="shared" ref="AF220:AF224" si="28">AA220-SUM(AC220:AE220)</f>
        <v>368</v>
      </c>
      <c r="AO220" s="91"/>
      <c r="AS220" s="119"/>
      <c r="AT220" s="154"/>
    </row>
    <row r="221" spans="1:46">
      <c r="A221" s="75">
        <v>2</v>
      </c>
      <c r="B221">
        <v>4</v>
      </c>
      <c r="C221">
        <v>9</v>
      </c>
      <c r="D221">
        <v>1</v>
      </c>
      <c r="E221">
        <f t="shared" si="27"/>
        <v>4</v>
      </c>
      <c r="F221" s="20" t="s">
        <v>3653</v>
      </c>
      <c r="G221" s="6" t="s">
        <v>2634</v>
      </c>
      <c r="H221" s="79"/>
      <c r="I221" s="83"/>
      <c r="J221" s="1">
        <v>102</v>
      </c>
      <c r="W221" s="119"/>
      <c r="AA221" s="77">
        <v>368</v>
      </c>
      <c r="AF221" s="83">
        <f t="shared" si="28"/>
        <v>368</v>
      </c>
      <c r="AO221" s="91"/>
      <c r="AS221" s="119"/>
      <c r="AT221" s="154"/>
    </row>
    <row r="222" spans="1:46">
      <c r="A222" s="75">
        <v>2</v>
      </c>
      <c r="B222">
        <v>5</v>
      </c>
      <c r="E222">
        <f t="shared" si="27"/>
        <v>2</v>
      </c>
      <c r="F222" s="20" t="s">
        <v>48</v>
      </c>
      <c r="G222" s="6" t="s">
        <v>40</v>
      </c>
      <c r="H222" s="77">
        <v>58073</v>
      </c>
      <c r="J222" s="18">
        <v>2853</v>
      </c>
      <c r="L222" s="77">
        <v>2291</v>
      </c>
      <c r="R222" s="83">
        <f>R223</f>
        <v>35</v>
      </c>
      <c r="S222" s="77">
        <v>1816</v>
      </c>
      <c r="U222" s="77">
        <v>7165</v>
      </c>
      <c r="W222" s="111">
        <v>6985</v>
      </c>
      <c r="Y222" s="111">
        <v>7</v>
      </c>
      <c r="Z222" s="83">
        <v>173</v>
      </c>
      <c r="AA222" s="77">
        <v>8520</v>
      </c>
      <c r="AO222" s="91"/>
      <c r="AT222" s="91"/>
    </row>
    <row r="223" spans="1:46">
      <c r="A223" s="75">
        <v>2</v>
      </c>
      <c r="B223">
        <v>5</v>
      </c>
      <c r="C223">
        <v>1</v>
      </c>
      <c r="E223">
        <f t="shared" si="27"/>
        <v>3</v>
      </c>
      <c r="F223" s="20" t="s">
        <v>144</v>
      </c>
      <c r="G223" s="6" t="s">
        <v>145</v>
      </c>
      <c r="H223" s="77">
        <v>229</v>
      </c>
      <c r="J223" s="18">
        <v>41</v>
      </c>
      <c r="L223" s="77">
        <v>50</v>
      </c>
      <c r="O223" s="111">
        <v>15</v>
      </c>
      <c r="R223" s="83">
        <v>35</v>
      </c>
      <c r="S223" s="77">
        <v>41</v>
      </c>
      <c r="U223" s="77">
        <v>195</v>
      </c>
      <c r="W223" s="111">
        <v>15</v>
      </c>
      <c r="Z223" s="83">
        <v>173</v>
      </c>
      <c r="AA223" s="77">
        <v>50</v>
      </c>
      <c r="AC223" s="111">
        <v>15</v>
      </c>
      <c r="AF223" s="83">
        <f t="shared" si="28"/>
        <v>35</v>
      </c>
      <c r="AO223" s="91"/>
      <c r="AT223" s="91"/>
    </row>
    <row r="224" spans="1:46">
      <c r="A224" s="75">
        <v>2</v>
      </c>
      <c r="B224">
        <v>5</v>
      </c>
      <c r="C224">
        <v>1</v>
      </c>
      <c r="D224">
        <v>1</v>
      </c>
      <c r="E224">
        <f t="shared" si="27"/>
        <v>4</v>
      </c>
      <c r="F224" s="20" t="s">
        <v>3654</v>
      </c>
      <c r="G224" t="s">
        <v>1270</v>
      </c>
      <c r="H224" s="79"/>
      <c r="I224" s="83"/>
      <c r="J224" s="1">
        <v>41</v>
      </c>
      <c r="K224" s="1"/>
      <c r="L224" s="77">
        <v>50</v>
      </c>
      <c r="M224" s="83"/>
      <c r="S224" s="79">
        <v>41</v>
      </c>
      <c r="T224" s="83"/>
      <c r="U224" s="79">
        <v>195</v>
      </c>
      <c r="AA224" s="79">
        <v>50</v>
      </c>
      <c r="AC224" s="111">
        <v>15</v>
      </c>
      <c r="AF224" s="83">
        <f t="shared" si="28"/>
        <v>35</v>
      </c>
      <c r="AO224" s="91"/>
      <c r="AT224" s="91"/>
    </row>
    <row r="225" spans="1:46">
      <c r="A225" s="75">
        <v>2</v>
      </c>
      <c r="B225">
        <v>5</v>
      </c>
      <c r="C225">
        <v>2</v>
      </c>
      <c r="E225">
        <f t="shared" si="27"/>
        <v>3</v>
      </c>
      <c r="F225" s="20" t="s">
        <v>146</v>
      </c>
      <c r="G225" s="6" t="s">
        <v>4132</v>
      </c>
      <c r="H225" s="81">
        <v>57639</v>
      </c>
      <c r="I225" s="82"/>
      <c r="J225" s="18">
        <v>21</v>
      </c>
      <c r="L225" s="77">
        <v>1630</v>
      </c>
      <c r="O225" s="111">
        <v>1630</v>
      </c>
      <c r="S225" s="77">
        <v>1320.8</v>
      </c>
      <c r="U225" s="77">
        <v>6727</v>
      </c>
      <c r="W225" s="111">
        <v>6727</v>
      </c>
      <c r="AA225" s="77">
        <v>671</v>
      </c>
      <c r="AC225" s="111">
        <f>AA225</f>
        <v>671</v>
      </c>
      <c r="AG225" s="28" t="s">
        <v>2635</v>
      </c>
      <c r="AH225" s="79">
        <v>46638</v>
      </c>
      <c r="AN225" s="111">
        <f>561+33.57+473.96</f>
        <v>1068.53</v>
      </c>
      <c r="AO225" s="91"/>
      <c r="AS225" s="111">
        <v>5537</v>
      </c>
      <c r="AT225" s="91" t="s">
        <v>2636</v>
      </c>
    </row>
    <row r="226" spans="1:46">
      <c r="A226" s="75">
        <v>2</v>
      </c>
      <c r="B226">
        <v>5</v>
      </c>
      <c r="C226">
        <v>2</v>
      </c>
      <c r="D226">
        <v>1</v>
      </c>
      <c r="E226">
        <f t="shared" si="27"/>
        <v>4</v>
      </c>
      <c r="F226" s="20" t="s">
        <v>3655</v>
      </c>
      <c r="G226" t="s">
        <v>1271</v>
      </c>
      <c r="H226" s="79"/>
      <c r="I226" s="83"/>
      <c r="J226" s="1">
        <v>20.795000000000002</v>
      </c>
      <c r="K226" s="1"/>
      <c r="L226" s="79">
        <v>1630</v>
      </c>
      <c r="M226" s="83"/>
      <c r="S226" s="77">
        <v>1320.8</v>
      </c>
      <c r="T226" s="83"/>
      <c r="U226" s="79">
        <v>6727</v>
      </c>
      <c r="AA226" s="79">
        <v>671</v>
      </c>
      <c r="AC226" s="111">
        <f t="shared" ref="AC226:AC232" si="29">AA226</f>
        <v>671</v>
      </c>
      <c r="AO226" s="91"/>
      <c r="AT226" s="91"/>
    </row>
    <row r="227" spans="1:46">
      <c r="A227" s="75">
        <v>2</v>
      </c>
      <c r="B227">
        <v>5</v>
      </c>
      <c r="C227">
        <v>3</v>
      </c>
      <c r="E227">
        <f t="shared" si="27"/>
        <v>3</v>
      </c>
      <c r="F227" s="20" t="s">
        <v>147</v>
      </c>
      <c r="G227" s="6" t="s">
        <v>148</v>
      </c>
      <c r="H227" s="77">
        <v>145</v>
      </c>
      <c r="L227" s="77">
        <v>146</v>
      </c>
      <c r="O227" s="111">
        <v>146</v>
      </c>
      <c r="S227" s="77">
        <v>128</v>
      </c>
      <c r="U227" s="77">
        <v>151</v>
      </c>
      <c r="W227" s="111">
        <v>151</v>
      </c>
      <c r="AA227" s="77">
        <v>146</v>
      </c>
      <c r="AC227" s="111">
        <f t="shared" si="29"/>
        <v>146</v>
      </c>
    </row>
    <row r="228" spans="1:46">
      <c r="A228" s="75">
        <v>2</v>
      </c>
      <c r="B228">
        <v>5</v>
      </c>
      <c r="C228">
        <v>3</v>
      </c>
      <c r="D228">
        <v>1</v>
      </c>
      <c r="E228">
        <f t="shared" si="27"/>
        <v>4</v>
      </c>
      <c r="F228" s="20" t="s">
        <v>3656</v>
      </c>
      <c r="G228" s="6" t="s">
        <v>148</v>
      </c>
      <c r="H228" s="79"/>
      <c r="I228" s="83"/>
      <c r="J228" s="1"/>
      <c r="K228" s="1"/>
      <c r="L228" s="77">
        <v>146</v>
      </c>
      <c r="U228" s="77">
        <v>151</v>
      </c>
      <c r="V228" s="120" t="s">
        <v>2638</v>
      </c>
      <c r="AA228" s="77">
        <v>146</v>
      </c>
      <c r="AC228" s="111">
        <f t="shared" si="29"/>
        <v>146</v>
      </c>
    </row>
    <row r="229" spans="1:46">
      <c r="A229" s="75">
        <v>2</v>
      </c>
      <c r="B229">
        <v>5</v>
      </c>
      <c r="C229">
        <v>4</v>
      </c>
      <c r="E229">
        <f t="shared" si="27"/>
        <v>3</v>
      </c>
      <c r="F229" s="20" t="s">
        <v>151</v>
      </c>
      <c r="G229" s="6" t="s">
        <v>149</v>
      </c>
      <c r="H229" s="77">
        <v>51</v>
      </c>
      <c r="J229" s="18">
        <v>49</v>
      </c>
      <c r="L229" s="77">
        <v>53</v>
      </c>
      <c r="O229" s="111">
        <v>53</v>
      </c>
      <c r="S229" s="77">
        <v>50.6</v>
      </c>
      <c r="U229" s="77">
        <v>53</v>
      </c>
      <c r="W229" s="120">
        <v>53</v>
      </c>
      <c r="AA229" s="77">
        <v>53</v>
      </c>
      <c r="AC229" s="111">
        <f t="shared" si="29"/>
        <v>53</v>
      </c>
    </row>
    <row r="230" spans="1:46">
      <c r="A230" s="75">
        <v>2</v>
      </c>
      <c r="B230">
        <v>5</v>
      </c>
      <c r="C230">
        <v>4</v>
      </c>
      <c r="D230">
        <v>1</v>
      </c>
      <c r="E230">
        <f t="shared" si="27"/>
        <v>4</v>
      </c>
      <c r="F230" s="20" t="s">
        <v>3657</v>
      </c>
      <c r="G230" s="6" t="s">
        <v>149</v>
      </c>
      <c r="H230" s="79"/>
      <c r="I230" s="83"/>
      <c r="J230" s="1">
        <v>49</v>
      </c>
      <c r="K230" s="1" t="s">
        <v>2229</v>
      </c>
      <c r="L230" s="77">
        <v>53</v>
      </c>
      <c r="M230" s="83"/>
      <c r="S230" s="77">
        <v>50.6</v>
      </c>
      <c r="T230" s="83" t="s">
        <v>2637</v>
      </c>
      <c r="U230" s="77">
        <v>53</v>
      </c>
      <c r="V230" s="111" t="s">
        <v>2637</v>
      </c>
      <c r="W230" s="120"/>
      <c r="AA230" s="77">
        <v>53</v>
      </c>
      <c r="AB230" s="111"/>
      <c r="AC230" s="111">
        <f t="shared" si="29"/>
        <v>53</v>
      </c>
    </row>
    <row r="231" spans="1:46">
      <c r="A231" s="75">
        <v>2</v>
      </c>
      <c r="B231">
        <v>5</v>
      </c>
      <c r="C231">
        <v>5</v>
      </c>
      <c r="E231">
        <f t="shared" si="27"/>
        <v>3</v>
      </c>
      <c r="F231" s="20" t="s">
        <v>152</v>
      </c>
      <c r="G231" s="6" t="s">
        <v>150</v>
      </c>
      <c r="H231" s="77">
        <v>10</v>
      </c>
      <c r="J231" s="18">
        <v>2744</v>
      </c>
      <c r="L231" s="77">
        <v>412</v>
      </c>
      <c r="O231" s="111">
        <v>412</v>
      </c>
      <c r="S231" s="77">
        <v>275.29000000000002</v>
      </c>
      <c r="U231" s="77">
        <v>39</v>
      </c>
      <c r="W231" s="111">
        <v>39</v>
      </c>
      <c r="AA231" s="77">
        <v>7600</v>
      </c>
      <c r="AC231" s="111">
        <f t="shared" si="29"/>
        <v>7600</v>
      </c>
    </row>
    <row r="232" spans="1:46">
      <c r="A232" s="75">
        <v>2</v>
      </c>
      <c r="B232">
        <v>5</v>
      </c>
      <c r="C232">
        <v>5</v>
      </c>
      <c r="D232">
        <v>1</v>
      </c>
      <c r="E232">
        <f t="shared" si="27"/>
        <v>4</v>
      </c>
      <c r="F232" s="20" t="s">
        <v>3658</v>
      </c>
      <c r="G232" s="6" t="s">
        <v>150</v>
      </c>
      <c r="H232" s="79"/>
      <c r="I232" s="83"/>
      <c r="J232" s="1">
        <v>2744</v>
      </c>
      <c r="K232" s="1"/>
      <c r="L232" s="77">
        <v>412</v>
      </c>
      <c r="M232" s="83"/>
      <c r="S232" s="79"/>
      <c r="T232" s="83"/>
      <c r="U232" s="77">
        <v>39</v>
      </c>
      <c r="V232" s="111"/>
      <c r="AA232" s="77">
        <v>7600</v>
      </c>
      <c r="AB232" s="111"/>
      <c r="AC232" s="111">
        <f t="shared" si="29"/>
        <v>7600</v>
      </c>
    </row>
    <row r="233" spans="1:46">
      <c r="A233" s="75">
        <v>2</v>
      </c>
      <c r="B233">
        <v>6</v>
      </c>
      <c r="E233">
        <f t="shared" si="27"/>
        <v>2</v>
      </c>
      <c r="F233" s="20" t="s">
        <v>49</v>
      </c>
      <c r="G233" s="6" t="s">
        <v>41</v>
      </c>
      <c r="H233" s="77">
        <v>37793</v>
      </c>
      <c r="J233" s="18">
        <v>37828</v>
      </c>
      <c r="L233" s="77">
        <v>38213</v>
      </c>
      <c r="R233" s="83">
        <v>38213</v>
      </c>
      <c r="S233" s="77">
        <v>33910.85</v>
      </c>
      <c r="U233" s="77">
        <v>34103</v>
      </c>
      <c r="Z233" s="83">
        <v>34103</v>
      </c>
      <c r="AA233" s="77">
        <v>35163</v>
      </c>
    </row>
    <row r="234" spans="1:46">
      <c r="A234" s="75">
        <v>2</v>
      </c>
      <c r="B234">
        <v>6</v>
      </c>
      <c r="C234">
        <v>1</v>
      </c>
      <c r="E234">
        <f t="shared" si="27"/>
        <v>3</v>
      </c>
      <c r="F234" s="20" t="s">
        <v>1852</v>
      </c>
      <c r="G234" s="6" t="s">
        <v>41</v>
      </c>
      <c r="H234" s="77">
        <v>37793</v>
      </c>
      <c r="J234" s="18">
        <v>37828</v>
      </c>
      <c r="L234" s="77">
        <v>38213</v>
      </c>
      <c r="R234" s="83">
        <v>38213</v>
      </c>
      <c r="S234" s="77">
        <v>33910.85</v>
      </c>
      <c r="U234" s="77">
        <v>34103</v>
      </c>
      <c r="Z234" s="83">
        <v>34103</v>
      </c>
      <c r="AA234" s="77">
        <v>35163</v>
      </c>
      <c r="AF234" s="83">
        <f t="shared" ref="AF234:AF284" si="30">AA234-SUM(AC234:AE234)</f>
        <v>35163</v>
      </c>
    </row>
    <row r="235" spans="1:46">
      <c r="A235" s="75">
        <v>2</v>
      </c>
      <c r="B235">
        <v>6</v>
      </c>
      <c r="C235">
        <v>1</v>
      </c>
      <c r="D235">
        <v>1</v>
      </c>
      <c r="E235">
        <f t="shared" si="27"/>
        <v>4</v>
      </c>
      <c r="F235" s="20" t="s">
        <v>3659</v>
      </c>
      <c r="G235" t="s">
        <v>1272</v>
      </c>
      <c r="H235" s="79"/>
      <c r="I235" s="83"/>
      <c r="J235" s="1">
        <v>32866</v>
      </c>
      <c r="K235" s="1"/>
      <c r="L235" s="79">
        <v>33033</v>
      </c>
      <c r="M235" s="83"/>
      <c r="R235" s="83">
        <v>33033</v>
      </c>
      <c r="S235" s="79">
        <v>28840</v>
      </c>
      <c r="T235" s="83"/>
      <c r="U235" s="79">
        <v>28917</v>
      </c>
      <c r="V235" s="111" t="s">
        <v>2639</v>
      </c>
      <c r="Z235" s="83">
        <v>28917</v>
      </c>
      <c r="AA235" s="79">
        <v>29758</v>
      </c>
      <c r="AB235" s="111"/>
      <c r="AF235" s="83">
        <f t="shared" si="30"/>
        <v>29758</v>
      </c>
      <c r="AG235" s="25" t="s">
        <v>9</v>
      </c>
      <c r="AH235" s="79">
        <v>32720</v>
      </c>
      <c r="AN235" s="111">
        <v>33033</v>
      </c>
      <c r="AO235" s="80" t="s">
        <v>1041</v>
      </c>
    </row>
    <row r="236" spans="1:46">
      <c r="A236" s="75">
        <v>2</v>
      </c>
      <c r="B236">
        <v>6</v>
      </c>
      <c r="C236">
        <v>1</v>
      </c>
      <c r="D236">
        <v>2</v>
      </c>
      <c r="E236">
        <f t="shared" si="27"/>
        <v>4</v>
      </c>
      <c r="F236" s="20" t="s">
        <v>3660</v>
      </c>
      <c r="G236" t="s">
        <v>1297</v>
      </c>
      <c r="H236" s="79"/>
      <c r="I236" s="83"/>
      <c r="J236" s="1">
        <v>4962</v>
      </c>
      <c r="K236" s="1"/>
      <c r="L236" s="79">
        <v>5180</v>
      </c>
      <c r="M236" s="83"/>
      <c r="R236" s="83">
        <v>5180</v>
      </c>
      <c r="S236" s="79">
        <v>5070.59</v>
      </c>
      <c r="T236" s="83"/>
      <c r="U236" s="79">
        <v>5186</v>
      </c>
      <c r="V236" s="111" t="s">
        <v>2640</v>
      </c>
      <c r="Z236" s="83">
        <v>5186</v>
      </c>
      <c r="AA236" s="79">
        <v>5405</v>
      </c>
      <c r="AB236" s="111"/>
      <c r="AF236" s="83">
        <f t="shared" si="30"/>
        <v>5405</v>
      </c>
      <c r="AG236" s="25" t="s">
        <v>834</v>
      </c>
      <c r="AH236" s="79">
        <v>5072</v>
      </c>
      <c r="AN236" s="111">
        <v>4212</v>
      </c>
      <c r="AS236" s="111">
        <v>4212</v>
      </c>
    </row>
    <row r="237" spans="1:46">
      <c r="A237" s="18">
        <v>3</v>
      </c>
      <c r="E237">
        <f t="shared" si="27"/>
        <v>1</v>
      </c>
      <c r="F237" s="6" t="s">
        <v>50</v>
      </c>
      <c r="G237" s="6" t="s">
        <v>51</v>
      </c>
      <c r="H237" s="77">
        <v>13861092</v>
      </c>
      <c r="J237" s="18">
        <v>14685796</v>
      </c>
      <c r="L237" s="77">
        <v>14887493</v>
      </c>
      <c r="O237" s="111">
        <f>O238+O400+O488+O505</f>
        <v>6498973</v>
      </c>
      <c r="P237" s="111">
        <f>P238+P400+P488+P505</f>
        <v>427000</v>
      </c>
      <c r="Q237" s="111">
        <f>Q238+Q400+Q488+Q505</f>
        <v>406087</v>
      </c>
      <c r="R237" s="83">
        <f>R238+R400+R488+R505</f>
        <v>7555633</v>
      </c>
      <c r="S237" s="77">
        <v>14943717</v>
      </c>
      <c r="U237" s="77">
        <v>15994734</v>
      </c>
      <c r="W237" s="111">
        <v>6917841</v>
      </c>
      <c r="X237" s="111">
        <v>781500</v>
      </c>
      <c r="Y237" s="111">
        <v>492379</v>
      </c>
      <c r="Z237" s="83">
        <v>7803014</v>
      </c>
      <c r="AA237" s="77">
        <v>15771109</v>
      </c>
    </row>
    <row r="238" spans="1:46">
      <c r="A238" s="18">
        <v>3</v>
      </c>
      <c r="B238">
        <v>1</v>
      </c>
      <c r="E238">
        <f t="shared" si="27"/>
        <v>2</v>
      </c>
      <c r="F238" s="6" t="s">
        <v>52</v>
      </c>
      <c r="G238" s="6" t="s">
        <v>53</v>
      </c>
      <c r="H238" s="77">
        <v>5560852</v>
      </c>
      <c r="J238" s="18">
        <v>5672519</v>
      </c>
      <c r="L238" s="77">
        <v>5910816</v>
      </c>
      <c r="O238" s="111">
        <f>O239+O277+O319+O321+O365+O367+O369+O377+O379+O383+O389+O391</f>
        <v>1459319</v>
      </c>
      <c r="P238" s="111">
        <f>P239+P277+P319+P321+P365+P367+P369+P377+P379+P383+P389+P391</f>
        <v>0</v>
      </c>
      <c r="Q238" s="111">
        <f>Q239+Q277+Q319+Q321+Q365+Q367+Q369+Q377+Q379+Q383+Q389+Q391</f>
        <v>63656</v>
      </c>
      <c r="R238" s="83">
        <f>R239+R277+R319+R321+R365+R367+R369+R377+R379+R383+R389+R391</f>
        <v>4388041</v>
      </c>
      <c r="S238" s="77">
        <v>6197646</v>
      </c>
      <c r="U238" s="77">
        <v>6113100</v>
      </c>
      <c r="W238" s="111">
        <v>1517720</v>
      </c>
      <c r="Y238" s="111">
        <v>82344</v>
      </c>
      <c r="Z238" s="83">
        <v>4513036</v>
      </c>
      <c r="AA238" s="77">
        <v>6361261</v>
      </c>
    </row>
    <row r="239" spans="1:46">
      <c r="A239" s="18">
        <v>3</v>
      </c>
      <c r="B239">
        <v>1</v>
      </c>
      <c r="C239">
        <v>1</v>
      </c>
      <c r="E239">
        <f t="shared" si="27"/>
        <v>3</v>
      </c>
      <c r="F239" s="6" t="s">
        <v>54</v>
      </c>
      <c r="G239" s="6" t="s">
        <v>55</v>
      </c>
      <c r="H239" s="77">
        <v>757488</v>
      </c>
      <c r="J239" s="18">
        <v>777315</v>
      </c>
      <c r="L239" s="77">
        <v>788632</v>
      </c>
      <c r="O239" s="111">
        <v>316812</v>
      </c>
      <c r="Q239" s="111">
        <v>5975</v>
      </c>
      <c r="R239" s="83">
        <v>465845</v>
      </c>
      <c r="S239" s="77">
        <v>756277</v>
      </c>
      <c r="U239" s="77">
        <v>764533</v>
      </c>
      <c r="W239" s="111">
        <v>294477</v>
      </c>
      <c r="Y239" s="111">
        <v>3235</v>
      </c>
      <c r="Z239" s="83">
        <v>466821</v>
      </c>
      <c r="AA239" s="77">
        <v>778057</v>
      </c>
      <c r="AC239" s="111">
        <v>282949</v>
      </c>
      <c r="AE239" s="111">
        <v>2966</v>
      </c>
      <c r="AF239" s="83">
        <f t="shared" si="30"/>
        <v>492142</v>
      </c>
    </row>
    <row r="240" spans="1:46">
      <c r="A240" s="6">
        <v>3</v>
      </c>
      <c r="B240">
        <v>1</v>
      </c>
      <c r="C240">
        <v>1</v>
      </c>
      <c r="D240">
        <v>1</v>
      </c>
      <c r="E240">
        <f t="shared" si="27"/>
        <v>4</v>
      </c>
      <c r="F240" s="6" t="s">
        <v>3661</v>
      </c>
      <c r="G240" t="s">
        <v>153</v>
      </c>
      <c r="H240" s="79">
        <v>190737</v>
      </c>
      <c r="I240" s="83"/>
      <c r="J240" s="1">
        <v>194619</v>
      </c>
      <c r="K240" s="1"/>
      <c r="L240" s="79">
        <v>201831</v>
      </c>
      <c r="M240" s="101" t="s">
        <v>1747</v>
      </c>
      <c r="O240" s="111">
        <v>2526</v>
      </c>
      <c r="R240" s="83">
        <v>199305</v>
      </c>
      <c r="S240" s="121">
        <v>195440</v>
      </c>
      <c r="T240" s="101"/>
      <c r="U240" s="79">
        <v>194936</v>
      </c>
      <c r="W240" s="111">
        <v>2422</v>
      </c>
      <c r="Z240" s="83">
        <v>192514</v>
      </c>
      <c r="AA240" s="79">
        <v>217199</v>
      </c>
      <c r="AC240" s="111">
        <v>2465</v>
      </c>
      <c r="AF240" s="83">
        <f t="shared" si="30"/>
        <v>214734</v>
      </c>
    </row>
    <row r="241" spans="1:46">
      <c r="A241" s="6">
        <v>3</v>
      </c>
      <c r="B241">
        <v>1</v>
      </c>
      <c r="C241">
        <v>1</v>
      </c>
      <c r="D241">
        <v>2</v>
      </c>
      <c r="E241">
        <f t="shared" si="27"/>
        <v>4</v>
      </c>
      <c r="F241" s="6" t="s">
        <v>3662</v>
      </c>
      <c r="G241" t="s">
        <v>154</v>
      </c>
      <c r="H241" s="79">
        <v>9822</v>
      </c>
      <c r="I241" s="83"/>
      <c r="J241" s="1">
        <v>9184</v>
      </c>
      <c r="K241" s="1"/>
      <c r="L241" s="79">
        <v>11393</v>
      </c>
      <c r="M241" s="101" t="s">
        <v>1748</v>
      </c>
      <c r="R241" s="83">
        <v>11393</v>
      </c>
      <c r="S241" s="121">
        <v>9168.57</v>
      </c>
      <c r="T241" s="101" t="s">
        <v>3030</v>
      </c>
      <c r="U241" s="79">
        <v>11401</v>
      </c>
      <c r="Z241" s="83">
        <v>11401</v>
      </c>
      <c r="AA241" s="79">
        <v>11370</v>
      </c>
      <c r="AF241" s="83">
        <f t="shared" si="30"/>
        <v>11370</v>
      </c>
    </row>
    <row r="242" spans="1:46">
      <c r="A242" s="6">
        <v>3</v>
      </c>
      <c r="B242">
        <v>1</v>
      </c>
      <c r="C242">
        <v>1</v>
      </c>
      <c r="D242">
        <v>3</v>
      </c>
      <c r="E242">
        <f t="shared" si="27"/>
        <v>4</v>
      </c>
      <c r="F242" s="6" t="s">
        <v>3663</v>
      </c>
      <c r="G242" t="s">
        <v>155</v>
      </c>
      <c r="H242" s="79">
        <v>9902</v>
      </c>
      <c r="I242" s="83"/>
      <c r="J242" s="1">
        <v>8863</v>
      </c>
      <c r="K242" s="1"/>
      <c r="L242" s="79">
        <v>10913</v>
      </c>
      <c r="M242" s="83"/>
      <c r="O242" s="111">
        <v>10268</v>
      </c>
      <c r="R242" s="83">
        <v>645</v>
      </c>
      <c r="S242" s="79">
        <v>8784.64</v>
      </c>
      <c r="T242" s="83" t="s">
        <v>3092</v>
      </c>
      <c r="U242" s="79">
        <v>11045</v>
      </c>
      <c r="W242" s="111">
        <v>10268</v>
      </c>
      <c r="Z242" s="83">
        <v>777</v>
      </c>
      <c r="AA242" s="79">
        <v>10871</v>
      </c>
      <c r="AC242" s="111">
        <v>10268</v>
      </c>
      <c r="AF242" s="83">
        <f t="shared" si="30"/>
        <v>603</v>
      </c>
    </row>
    <row r="243" spans="1:46">
      <c r="A243" s="6">
        <v>3</v>
      </c>
      <c r="B243">
        <v>1</v>
      </c>
      <c r="C243">
        <v>1</v>
      </c>
      <c r="D243">
        <v>4</v>
      </c>
      <c r="E243">
        <f t="shared" si="27"/>
        <v>4</v>
      </c>
      <c r="F243" s="6" t="s">
        <v>3664</v>
      </c>
      <c r="G243" t="s">
        <v>1273</v>
      </c>
      <c r="H243" s="79"/>
      <c r="I243" s="83"/>
      <c r="J243" s="1">
        <v>1.4</v>
      </c>
      <c r="K243" s="1"/>
      <c r="L243" s="79">
        <v>6</v>
      </c>
      <c r="M243" s="83"/>
      <c r="R243" s="83">
        <v>6</v>
      </c>
      <c r="S243" s="79">
        <v>2.4</v>
      </c>
      <c r="T243" s="83"/>
      <c r="U243" s="79">
        <v>6</v>
      </c>
      <c r="Z243" s="83">
        <v>6</v>
      </c>
      <c r="AA243" s="79">
        <v>6</v>
      </c>
      <c r="AF243" s="83">
        <f t="shared" si="30"/>
        <v>6</v>
      </c>
    </row>
    <row r="244" spans="1:46">
      <c r="A244" s="6">
        <v>3</v>
      </c>
      <c r="B244">
        <v>1</v>
      </c>
      <c r="C244">
        <v>1</v>
      </c>
      <c r="D244">
        <v>5</v>
      </c>
      <c r="E244">
        <f t="shared" si="27"/>
        <v>4</v>
      </c>
      <c r="F244" s="6" t="s">
        <v>3665</v>
      </c>
      <c r="G244" t="s">
        <v>156</v>
      </c>
      <c r="H244" s="79">
        <v>77300</v>
      </c>
      <c r="I244" s="83"/>
      <c r="J244" s="1">
        <v>76506</v>
      </c>
      <c r="K244" s="1"/>
      <c r="L244" s="79">
        <v>78454</v>
      </c>
      <c r="M244" s="83"/>
      <c r="O244" s="111">
        <v>8743</v>
      </c>
      <c r="R244" s="83">
        <v>69711</v>
      </c>
      <c r="S244" s="79">
        <v>74658.5</v>
      </c>
      <c r="T244" s="83" t="s">
        <v>3093</v>
      </c>
      <c r="U244" s="79">
        <v>75607</v>
      </c>
      <c r="W244" s="111">
        <v>8542</v>
      </c>
      <c r="Z244" s="83">
        <v>67065</v>
      </c>
      <c r="AA244" s="79">
        <v>74342</v>
      </c>
      <c r="AC244" s="111">
        <v>8576</v>
      </c>
      <c r="AF244" s="83">
        <f t="shared" si="30"/>
        <v>65766</v>
      </c>
    </row>
    <row r="245" spans="1:46">
      <c r="A245" s="6">
        <v>3</v>
      </c>
      <c r="B245">
        <v>1</v>
      </c>
      <c r="C245">
        <v>1</v>
      </c>
      <c r="D245">
        <v>6</v>
      </c>
      <c r="E245">
        <f t="shared" si="27"/>
        <v>4</v>
      </c>
      <c r="F245" s="6" t="s">
        <v>3666</v>
      </c>
      <c r="G245" t="s">
        <v>1274</v>
      </c>
      <c r="H245" s="79"/>
      <c r="I245" s="83"/>
      <c r="J245" s="1">
        <v>0.72199999999999998</v>
      </c>
      <c r="K245" s="1"/>
      <c r="L245" s="79">
        <v>1</v>
      </c>
      <c r="M245" s="83"/>
      <c r="O245" s="111">
        <v>1</v>
      </c>
      <c r="S245" s="79">
        <v>756</v>
      </c>
      <c r="T245" s="83"/>
      <c r="U245" s="79">
        <v>14</v>
      </c>
      <c r="W245" s="111">
        <v>14</v>
      </c>
      <c r="AA245" s="79">
        <v>15</v>
      </c>
      <c r="AC245" s="111">
        <v>15</v>
      </c>
      <c r="AF245" s="83">
        <f t="shared" si="30"/>
        <v>0</v>
      </c>
    </row>
    <row r="246" spans="1:46">
      <c r="A246" s="6">
        <v>3</v>
      </c>
      <c r="B246">
        <v>1</v>
      </c>
      <c r="C246">
        <v>1</v>
      </c>
      <c r="D246">
        <v>7</v>
      </c>
      <c r="E246">
        <f t="shared" si="27"/>
        <v>4</v>
      </c>
      <c r="F246" s="6" t="s">
        <v>3667</v>
      </c>
      <c r="G246" t="s">
        <v>157</v>
      </c>
      <c r="H246" s="79">
        <v>3400</v>
      </c>
      <c r="I246" s="83"/>
      <c r="J246" s="1">
        <v>3357</v>
      </c>
      <c r="K246" s="1"/>
      <c r="L246" s="79">
        <v>3440</v>
      </c>
      <c r="M246" s="83"/>
      <c r="O246" s="111">
        <v>1447</v>
      </c>
      <c r="R246" s="83">
        <v>1993</v>
      </c>
      <c r="S246" s="79">
        <v>3333.68</v>
      </c>
      <c r="T246" s="83"/>
      <c r="U246" s="79">
        <v>3410</v>
      </c>
      <c r="W246" s="111">
        <v>1447</v>
      </c>
      <c r="Z246" s="83">
        <v>1963</v>
      </c>
      <c r="AA246" s="79">
        <v>3398</v>
      </c>
      <c r="AC246" s="111">
        <v>1447</v>
      </c>
      <c r="AF246" s="83">
        <f t="shared" si="30"/>
        <v>1951</v>
      </c>
      <c r="AG246" s="28" t="s">
        <v>1042</v>
      </c>
      <c r="AH246" s="89"/>
      <c r="AI246" s="90"/>
      <c r="AJ246" s="135"/>
      <c r="AK246" s="5">
        <v>3216</v>
      </c>
      <c r="AL246" s="5"/>
      <c r="AM246" s="89"/>
      <c r="AN246" s="111">
        <v>3216</v>
      </c>
      <c r="AO246" s="80" t="s">
        <v>1043</v>
      </c>
      <c r="AP246" s="1">
        <v>3216</v>
      </c>
      <c r="AQ246" s="21" t="s">
        <v>878</v>
      </c>
      <c r="AR246" s="146"/>
      <c r="AS246" s="111">
        <v>3216</v>
      </c>
      <c r="AT246" s="80" t="s">
        <v>2641</v>
      </c>
    </row>
    <row r="247" spans="1:46">
      <c r="A247" s="6">
        <v>3</v>
      </c>
      <c r="B247">
        <v>1</v>
      </c>
      <c r="C247">
        <v>1</v>
      </c>
      <c r="D247">
        <v>8</v>
      </c>
      <c r="E247">
        <f t="shared" si="27"/>
        <v>4</v>
      </c>
      <c r="F247" s="6" t="s">
        <v>3668</v>
      </c>
      <c r="G247" t="s">
        <v>1266</v>
      </c>
      <c r="H247" s="79"/>
      <c r="I247" s="83"/>
      <c r="J247" s="1">
        <v>685</v>
      </c>
      <c r="K247" s="1"/>
      <c r="L247" s="79">
        <v>773</v>
      </c>
      <c r="M247" s="83"/>
      <c r="O247" s="111">
        <v>1</v>
      </c>
      <c r="R247" s="83">
        <v>772</v>
      </c>
      <c r="S247" s="79">
        <v>654.65</v>
      </c>
      <c r="T247" s="83"/>
      <c r="U247" s="79">
        <v>1355</v>
      </c>
      <c r="W247" s="111">
        <v>1</v>
      </c>
      <c r="Z247" s="83">
        <v>1354</v>
      </c>
      <c r="AA247" s="79">
        <v>1334</v>
      </c>
      <c r="AC247" s="111">
        <v>1</v>
      </c>
      <c r="AF247" s="83">
        <f t="shared" si="30"/>
        <v>1333</v>
      </c>
      <c r="AH247" s="89"/>
      <c r="AI247" s="90"/>
      <c r="AJ247" s="135"/>
      <c r="AK247" s="5"/>
      <c r="AL247" s="5"/>
      <c r="AM247" s="89"/>
    </row>
    <row r="248" spans="1:46">
      <c r="A248" s="6">
        <v>3</v>
      </c>
      <c r="B248">
        <v>1</v>
      </c>
      <c r="C248">
        <v>1</v>
      </c>
      <c r="D248">
        <v>9</v>
      </c>
      <c r="E248">
        <f t="shared" si="27"/>
        <v>4</v>
      </c>
      <c r="F248" s="6" t="s">
        <v>3669</v>
      </c>
      <c r="G248" t="s">
        <v>1044</v>
      </c>
      <c r="H248" s="89"/>
      <c r="I248" s="90"/>
      <c r="J248" s="5">
        <v>30350</v>
      </c>
      <c r="K248" s="5" t="s">
        <v>2312</v>
      </c>
      <c r="L248" s="79">
        <v>39881</v>
      </c>
      <c r="M248" s="101" t="s">
        <v>1045</v>
      </c>
      <c r="O248" s="111">
        <v>29897</v>
      </c>
      <c r="R248" s="83">
        <v>9984</v>
      </c>
      <c r="S248" s="121">
        <v>41026</v>
      </c>
      <c r="T248" s="101"/>
      <c r="U248" s="79">
        <v>42673</v>
      </c>
      <c r="W248" s="111">
        <v>31991</v>
      </c>
      <c r="Z248" s="83">
        <v>10682</v>
      </c>
      <c r="AA248" s="79">
        <v>42684</v>
      </c>
      <c r="AC248" s="111">
        <v>32000</v>
      </c>
      <c r="AF248" s="83">
        <f t="shared" si="30"/>
        <v>10684</v>
      </c>
      <c r="AH248" s="89"/>
      <c r="AI248" s="90"/>
      <c r="AJ248" s="135"/>
      <c r="AK248" s="5"/>
      <c r="AL248" s="5"/>
      <c r="AM248" s="89"/>
    </row>
    <row r="249" spans="1:46">
      <c r="A249" s="6">
        <v>3</v>
      </c>
      <c r="B249">
        <v>1</v>
      </c>
      <c r="C249">
        <v>1</v>
      </c>
      <c r="D249">
        <v>10</v>
      </c>
      <c r="E249">
        <f t="shared" si="27"/>
        <v>4</v>
      </c>
      <c r="F249" s="6" t="s">
        <v>3670</v>
      </c>
      <c r="G249" t="s">
        <v>158</v>
      </c>
      <c r="H249" s="79">
        <v>191493</v>
      </c>
      <c r="I249" s="83"/>
      <c r="J249" s="1">
        <v>193664</v>
      </c>
      <c r="K249" s="1" t="s">
        <v>2313</v>
      </c>
      <c r="L249" s="79">
        <v>193550</v>
      </c>
      <c r="M249" s="83"/>
      <c r="O249" s="111">
        <v>138678</v>
      </c>
      <c r="R249" s="83">
        <v>54872</v>
      </c>
      <c r="S249" s="79">
        <v>191116.59</v>
      </c>
      <c r="T249" s="83"/>
      <c r="U249" s="79">
        <v>191540</v>
      </c>
      <c r="W249" s="111">
        <v>136152</v>
      </c>
      <c r="Z249" s="83">
        <v>55388</v>
      </c>
      <c r="AA249" s="79">
        <v>191540</v>
      </c>
      <c r="AC249" s="111">
        <v>136152</v>
      </c>
      <c r="AF249" s="83">
        <f t="shared" si="30"/>
        <v>55388</v>
      </c>
    </row>
    <row r="250" spans="1:46">
      <c r="A250" s="6">
        <v>3</v>
      </c>
      <c r="B250">
        <v>1</v>
      </c>
      <c r="C250">
        <v>1</v>
      </c>
      <c r="D250">
        <v>11</v>
      </c>
      <c r="E250">
        <f t="shared" si="27"/>
        <v>4</v>
      </c>
      <c r="F250" s="6" t="s">
        <v>3671</v>
      </c>
      <c r="G250" t="s">
        <v>159</v>
      </c>
      <c r="H250" s="79">
        <v>89257</v>
      </c>
      <c r="I250" s="83"/>
      <c r="J250" s="1">
        <v>92942</v>
      </c>
      <c r="K250" s="1" t="s">
        <v>2314</v>
      </c>
      <c r="L250" s="79">
        <v>92839</v>
      </c>
      <c r="M250" s="83"/>
      <c r="R250" s="83">
        <v>92839</v>
      </c>
      <c r="S250" s="79">
        <v>99599.7</v>
      </c>
      <c r="T250" s="83"/>
      <c r="U250" s="79">
        <v>97662</v>
      </c>
      <c r="Z250" s="83">
        <v>97662</v>
      </c>
      <c r="AA250" s="79">
        <v>105122</v>
      </c>
      <c r="AF250" s="83">
        <f t="shared" si="30"/>
        <v>105122</v>
      </c>
    </row>
    <row r="251" spans="1:46">
      <c r="A251" s="6">
        <v>3</v>
      </c>
      <c r="B251">
        <v>1</v>
      </c>
      <c r="C251">
        <v>1</v>
      </c>
      <c r="D251">
        <v>12</v>
      </c>
      <c r="E251">
        <f t="shared" si="27"/>
        <v>4</v>
      </c>
      <c r="F251" s="6" t="s">
        <v>3672</v>
      </c>
      <c r="G251" t="s">
        <v>2088</v>
      </c>
      <c r="H251" s="79"/>
      <c r="I251" s="83"/>
      <c r="J251" s="1">
        <v>4.5</v>
      </c>
      <c r="K251" s="1"/>
      <c r="L251" s="79">
        <v>8</v>
      </c>
      <c r="M251" s="83"/>
      <c r="O251" s="111">
        <v>8</v>
      </c>
      <c r="S251" s="79">
        <v>7.984</v>
      </c>
      <c r="T251" s="83"/>
      <c r="U251" s="79">
        <v>8</v>
      </c>
      <c r="W251" s="111">
        <v>8</v>
      </c>
      <c r="AA251" s="79">
        <v>8</v>
      </c>
      <c r="AC251" s="111">
        <v>8</v>
      </c>
      <c r="AF251" s="83">
        <f t="shared" si="30"/>
        <v>0</v>
      </c>
    </row>
    <row r="252" spans="1:46">
      <c r="A252" s="6">
        <v>3</v>
      </c>
      <c r="B252">
        <v>1</v>
      </c>
      <c r="C252">
        <v>1</v>
      </c>
      <c r="D252">
        <v>13</v>
      </c>
      <c r="E252">
        <f t="shared" si="27"/>
        <v>4</v>
      </c>
      <c r="F252" s="6" t="s">
        <v>3673</v>
      </c>
      <c r="G252" t="s">
        <v>1298</v>
      </c>
      <c r="H252" s="79"/>
      <c r="I252" s="83"/>
      <c r="J252" s="1">
        <v>1093</v>
      </c>
      <c r="K252" s="1"/>
      <c r="L252" s="79">
        <v>1132</v>
      </c>
      <c r="M252" s="83"/>
      <c r="R252" s="83">
        <v>1132</v>
      </c>
      <c r="S252" s="79">
        <v>1110</v>
      </c>
      <c r="T252" s="83" t="s">
        <v>2648</v>
      </c>
      <c r="U252" s="79">
        <v>1132</v>
      </c>
      <c r="Z252" s="83">
        <v>1132</v>
      </c>
      <c r="AA252" s="79">
        <v>1140</v>
      </c>
      <c r="AF252" s="83">
        <f t="shared" si="30"/>
        <v>1140</v>
      </c>
    </row>
    <row r="253" spans="1:46">
      <c r="A253" s="6">
        <v>3</v>
      </c>
      <c r="B253">
        <v>1</v>
      </c>
      <c r="C253">
        <v>1</v>
      </c>
      <c r="D253">
        <v>14</v>
      </c>
      <c r="E253">
        <f t="shared" si="27"/>
        <v>4</v>
      </c>
      <c r="F253" s="6" t="s">
        <v>3674</v>
      </c>
      <c r="G253" t="s">
        <v>1299</v>
      </c>
      <c r="H253" s="79"/>
      <c r="I253" s="83"/>
      <c r="J253" s="1">
        <v>12740</v>
      </c>
      <c r="K253" s="1"/>
      <c r="L253" s="79">
        <v>13415</v>
      </c>
      <c r="M253" s="83"/>
      <c r="O253" s="111">
        <v>7079</v>
      </c>
      <c r="Q253" s="111">
        <v>5508</v>
      </c>
      <c r="R253" s="83">
        <v>828</v>
      </c>
      <c r="S253" s="79">
        <v>12847</v>
      </c>
      <c r="T253" s="83"/>
      <c r="U253" s="79">
        <v>8456</v>
      </c>
      <c r="W253" s="111">
        <v>4900</v>
      </c>
      <c r="Y253" s="111">
        <v>2770</v>
      </c>
      <c r="Z253" s="83">
        <v>786</v>
      </c>
      <c r="AA253" s="79">
        <v>9581</v>
      </c>
      <c r="AC253" s="111">
        <v>6258</v>
      </c>
      <c r="AE253" s="111">
        <v>2500</v>
      </c>
      <c r="AF253" s="83">
        <f t="shared" si="30"/>
        <v>823</v>
      </c>
      <c r="AG253" s="1" t="s">
        <v>1749</v>
      </c>
      <c r="AK253" s="1">
        <v>10000</v>
      </c>
      <c r="AP253" s="1">
        <v>10000</v>
      </c>
      <c r="AQ253" t="s">
        <v>3094</v>
      </c>
      <c r="AS253" s="111">
        <v>5000</v>
      </c>
      <c r="AT253" s="83" t="s">
        <v>2647</v>
      </c>
    </row>
    <row r="254" spans="1:46">
      <c r="A254" s="6">
        <v>3</v>
      </c>
      <c r="B254">
        <v>1</v>
      </c>
      <c r="C254">
        <v>1</v>
      </c>
      <c r="D254">
        <v>15</v>
      </c>
      <c r="E254">
        <f t="shared" si="27"/>
        <v>4</v>
      </c>
      <c r="F254" s="6" t="s">
        <v>3675</v>
      </c>
      <c r="G254" t="s">
        <v>1300</v>
      </c>
      <c r="H254" s="79"/>
      <c r="I254" s="83"/>
      <c r="J254" s="1">
        <v>3525</v>
      </c>
      <c r="K254" s="1"/>
      <c r="L254" s="79">
        <v>3570</v>
      </c>
      <c r="M254" s="83"/>
      <c r="O254" s="111">
        <v>3567</v>
      </c>
      <c r="R254" s="83">
        <v>3</v>
      </c>
      <c r="S254" s="79">
        <v>3567.9</v>
      </c>
      <c r="T254" s="83" t="s">
        <v>3095</v>
      </c>
      <c r="U254" s="79">
        <v>3565</v>
      </c>
      <c r="W254" s="111">
        <v>3565</v>
      </c>
      <c r="AA254" s="79">
        <v>3686</v>
      </c>
      <c r="AC254" s="111">
        <v>3686</v>
      </c>
      <c r="AF254" s="83">
        <f t="shared" si="30"/>
        <v>0</v>
      </c>
    </row>
    <row r="255" spans="1:46">
      <c r="A255" s="6">
        <v>3</v>
      </c>
      <c r="B255">
        <v>1</v>
      </c>
      <c r="C255">
        <v>1</v>
      </c>
      <c r="D255">
        <v>16</v>
      </c>
      <c r="E255">
        <f t="shared" si="27"/>
        <v>4</v>
      </c>
      <c r="F255" s="6" t="s">
        <v>3676</v>
      </c>
      <c r="G255" t="s">
        <v>1046</v>
      </c>
      <c r="H255" s="89"/>
      <c r="I255" s="90"/>
      <c r="J255" s="1">
        <v>8513</v>
      </c>
      <c r="K255" s="5"/>
      <c r="L255" s="79">
        <v>9888</v>
      </c>
      <c r="M255" s="83"/>
      <c r="O255" s="111">
        <v>4943</v>
      </c>
      <c r="R255" s="83">
        <v>4945</v>
      </c>
      <c r="S255" s="79">
        <v>8783.777</v>
      </c>
      <c r="T255" s="83" t="s">
        <v>2646</v>
      </c>
      <c r="U255" s="79">
        <v>9532</v>
      </c>
      <c r="W255" s="111">
        <v>4765</v>
      </c>
      <c r="Z255" s="83">
        <v>4767</v>
      </c>
      <c r="AA255" s="79">
        <v>9711</v>
      </c>
      <c r="AC255" s="111">
        <v>4855</v>
      </c>
      <c r="AF255" s="83">
        <f t="shared" si="30"/>
        <v>4856</v>
      </c>
    </row>
    <row r="256" spans="1:46">
      <c r="A256" s="6">
        <v>3</v>
      </c>
      <c r="B256">
        <v>1</v>
      </c>
      <c r="C256">
        <v>1</v>
      </c>
      <c r="D256">
        <v>17</v>
      </c>
      <c r="E256">
        <f t="shared" si="27"/>
        <v>4</v>
      </c>
      <c r="F256" s="6" t="s">
        <v>3677</v>
      </c>
      <c r="G256" t="s">
        <v>1301</v>
      </c>
      <c r="H256" s="89"/>
      <c r="I256" s="90"/>
      <c r="J256" s="1">
        <v>251</v>
      </c>
      <c r="K256" s="5"/>
      <c r="L256" s="79">
        <v>554</v>
      </c>
      <c r="M256" s="83"/>
      <c r="Q256" s="111">
        <v>467</v>
      </c>
      <c r="R256" s="83">
        <v>87</v>
      </c>
      <c r="S256" s="79">
        <v>753</v>
      </c>
      <c r="T256" s="83"/>
      <c r="U256" s="79">
        <v>551</v>
      </c>
      <c r="Y256" s="111">
        <v>466</v>
      </c>
      <c r="Z256" s="83">
        <v>86</v>
      </c>
      <c r="AA256" s="79">
        <v>556</v>
      </c>
      <c r="AE256" s="111">
        <v>466</v>
      </c>
      <c r="AF256" s="83">
        <f t="shared" si="30"/>
        <v>90</v>
      </c>
    </row>
    <row r="257" spans="1:46">
      <c r="A257" s="6">
        <v>3</v>
      </c>
      <c r="B257">
        <v>1</v>
      </c>
      <c r="C257">
        <v>1</v>
      </c>
      <c r="D257">
        <v>18</v>
      </c>
      <c r="E257">
        <f t="shared" si="27"/>
        <v>4</v>
      </c>
      <c r="F257" s="6" t="s">
        <v>3678</v>
      </c>
      <c r="G257" t="s">
        <v>1047</v>
      </c>
      <c r="H257" s="89"/>
      <c r="I257" s="90"/>
      <c r="J257" s="1">
        <v>6111</v>
      </c>
      <c r="K257" s="5"/>
      <c r="L257" s="79">
        <v>6293</v>
      </c>
      <c r="M257" s="83"/>
      <c r="O257" s="111">
        <v>6293</v>
      </c>
      <c r="S257" s="79">
        <v>6249</v>
      </c>
      <c r="T257" s="83" t="s">
        <v>3096</v>
      </c>
      <c r="U257" s="79">
        <v>6333</v>
      </c>
      <c r="W257" s="111">
        <v>6333</v>
      </c>
      <c r="AA257" s="79">
        <v>6333</v>
      </c>
      <c r="AC257" s="111">
        <v>6333</v>
      </c>
      <c r="AF257" s="83">
        <f t="shared" si="30"/>
        <v>0</v>
      </c>
    </row>
    <row r="258" spans="1:46">
      <c r="A258" s="6">
        <v>3</v>
      </c>
      <c r="B258">
        <v>1</v>
      </c>
      <c r="C258">
        <v>1</v>
      </c>
      <c r="D258">
        <v>19</v>
      </c>
      <c r="E258">
        <f t="shared" si="27"/>
        <v>4</v>
      </c>
      <c r="F258" s="6" t="s">
        <v>3679</v>
      </c>
      <c r="G258" t="s">
        <v>1048</v>
      </c>
      <c r="H258" s="89"/>
      <c r="I258" s="90"/>
      <c r="J258" s="1">
        <v>5454</v>
      </c>
      <c r="K258" s="5"/>
      <c r="L258" s="79">
        <v>6726</v>
      </c>
      <c r="M258" s="83"/>
      <c r="O258" s="111">
        <v>6726</v>
      </c>
      <c r="S258" s="79">
        <v>6417</v>
      </c>
      <c r="T258" s="83"/>
      <c r="U258" s="79">
        <v>6469</v>
      </c>
      <c r="W258" s="111">
        <v>6468</v>
      </c>
      <c r="Z258" s="83">
        <v>1</v>
      </c>
      <c r="AA258" s="79">
        <v>6456</v>
      </c>
      <c r="AC258" s="111">
        <v>6456</v>
      </c>
      <c r="AF258" s="83">
        <f t="shared" si="30"/>
        <v>0</v>
      </c>
    </row>
    <row r="259" spans="1:46">
      <c r="A259" s="6">
        <v>3</v>
      </c>
      <c r="B259">
        <v>1</v>
      </c>
      <c r="C259">
        <v>1</v>
      </c>
      <c r="D259">
        <v>20</v>
      </c>
      <c r="E259">
        <f t="shared" si="27"/>
        <v>4</v>
      </c>
      <c r="F259" s="6" t="s">
        <v>3680</v>
      </c>
      <c r="G259" t="s">
        <v>2089</v>
      </c>
      <c r="H259" s="89"/>
      <c r="I259" s="90"/>
      <c r="J259" s="1"/>
      <c r="K259" s="5"/>
      <c r="L259" s="79">
        <v>340</v>
      </c>
      <c r="M259" s="83"/>
      <c r="O259" s="111">
        <v>254</v>
      </c>
      <c r="R259" s="83">
        <v>86</v>
      </c>
      <c r="S259" s="94"/>
      <c r="T259" s="83"/>
      <c r="U259" s="79">
        <v>340</v>
      </c>
      <c r="W259" s="111">
        <v>254</v>
      </c>
      <c r="Z259" s="83">
        <v>86</v>
      </c>
      <c r="AA259" s="94"/>
    </row>
    <row r="260" spans="1:46">
      <c r="A260" s="6">
        <v>3</v>
      </c>
      <c r="B260">
        <v>1</v>
      </c>
      <c r="C260">
        <v>1</v>
      </c>
      <c r="D260">
        <v>21</v>
      </c>
      <c r="E260">
        <f t="shared" si="27"/>
        <v>4</v>
      </c>
      <c r="F260" s="6" t="s">
        <v>3681</v>
      </c>
      <c r="G260" t="s">
        <v>1302</v>
      </c>
      <c r="H260" s="89"/>
      <c r="I260" s="90"/>
      <c r="J260" s="1">
        <v>33.880000000000003</v>
      </c>
      <c r="K260" s="5"/>
      <c r="L260" s="79">
        <v>105</v>
      </c>
      <c r="M260" s="83"/>
      <c r="R260" s="83">
        <v>105</v>
      </c>
      <c r="S260" s="94"/>
      <c r="T260" s="83"/>
      <c r="U260" s="79">
        <v>105</v>
      </c>
      <c r="Z260" s="83">
        <v>105</v>
      </c>
      <c r="AA260" s="79">
        <v>53</v>
      </c>
      <c r="AF260" s="83">
        <f t="shared" si="30"/>
        <v>53</v>
      </c>
    </row>
    <row r="261" spans="1:46">
      <c r="A261" s="6">
        <v>3</v>
      </c>
      <c r="B261">
        <v>1</v>
      </c>
      <c r="C261">
        <v>1</v>
      </c>
      <c r="D261">
        <v>22</v>
      </c>
      <c r="E261">
        <f t="shared" si="27"/>
        <v>4</v>
      </c>
      <c r="F261" s="6" t="s">
        <v>3682</v>
      </c>
      <c r="G261" t="s">
        <v>2642</v>
      </c>
      <c r="H261" s="89"/>
      <c r="I261" s="90"/>
      <c r="J261" s="1"/>
      <c r="K261" s="5"/>
      <c r="L261" s="79"/>
      <c r="M261" s="83"/>
      <c r="S261" s="94"/>
      <c r="T261" s="83"/>
      <c r="U261" s="79">
        <v>67863</v>
      </c>
      <c r="W261" s="111">
        <v>50848</v>
      </c>
      <c r="Z261" s="83">
        <v>17015</v>
      </c>
      <c r="AA261" s="79">
        <v>67865</v>
      </c>
      <c r="AC261" s="111">
        <v>50848</v>
      </c>
      <c r="AF261" s="83">
        <f t="shared" si="30"/>
        <v>17017</v>
      </c>
    </row>
    <row r="262" spans="1:46">
      <c r="A262" s="6">
        <v>3</v>
      </c>
      <c r="B262">
        <v>1</v>
      </c>
      <c r="C262">
        <v>1</v>
      </c>
      <c r="D262">
        <v>23</v>
      </c>
      <c r="E262">
        <f t="shared" ref="E262:E299" si="31">COUNT(A262:D262)</f>
        <v>4</v>
      </c>
      <c r="F262" s="6" t="s">
        <v>3683</v>
      </c>
      <c r="G262" t="s">
        <v>160</v>
      </c>
      <c r="H262" s="79">
        <v>10084</v>
      </c>
      <c r="I262" s="83"/>
      <c r="J262" s="12"/>
      <c r="K262" s="12"/>
      <c r="L262" s="94"/>
      <c r="M262" s="83"/>
      <c r="S262" s="94"/>
      <c r="T262" s="83"/>
      <c r="U262" s="94"/>
      <c r="AA262" s="94"/>
      <c r="AO262" s="91"/>
      <c r="AT262" s="91"/>
    </row>
    <row r="263" spans="1:46">
      <c r="A263" s="6">
        <v>3</v>
      </c>
      <c r="B263">
        <v>1</v>
      </c>
      <c r="C263">
        <v>1</v>
      </c>
      <c r="D263">
        <v>24</v>
      </c>
      <c r="E263">
        <f t="shared" si="31"/>
        <v>4</v>
      </c>
      <c r="F263" s="6" t="s">
        <v>3684</v>
      </c>
      <c r="G263" t="s">
        <v>161</v>
      </c>
      <c r="H263" s="79">
        <v>50576</v>
      </c>
      <c r="I263" s="83"/>
      <c r="J263" s="1">
        <v>147</v>
      </c>
      <c r="K263" s="1"/>
      <c r="L263" s="79">
        <v>67853</v>
      </c>
      <c r="M263" s="83"/>
      <c r="O263" s="111">
        <v>50848</v>
      </c>
      <c r="R263" s="83">
        <v>17005</v>
      </c>
      <c r="S263" s="79">
        <v>63435.6</v>
      </c>
      <c r="T263" s="83" t="s">
        <v>3097</v>
      </c>
      <c r="U263" s="94"/>
      <c r="AA263" s="94"/>
      <c r="AO263" s="91"/>
      <c r="AT263" s="91"/>
    </row>
    <row r="264" spans="1:46">
      <c r="A264" s="6">
        <v>3</v>
      </c>
      <c r="B264">
        <v>1</v>
      </c>
      <c r="C264">
        <v>1</v>
      </c>
      <c r="D264">
        <v>25</v>
      </c>
      <c r="E264">
        <f t="shared" si="31"/>
        <v>4</v>
      </c>
      <c r="F264" s="6" t="s">
        <v>3685</v>
      </c>
      <c r="G264" t="s">
        <v>2090</v>
      </c>
      <c r="H264" s="79"/>
      <c r="I264" s="83"/>
      <c r="J264" s="1"/>
      <c r="K264" s="1"/>
      <c r="L264" s="79">
        <v>147</v>
      </c>
      <c r="M264" s="83"/>
      <c r="O264" s="111">
        <v>147</v>
      </c>
      <c r="S264" s="79">
        <v>125.89</v>
      </c>
      <c r="T264" s="83"/>
      <c r="U264" s="79">
        <v>147</v>
      </c>
      <c r="W264" s="111">
        <v>147</v>
      </c>
      <c r="AA264" s="79">
        <v>150</v>
      </c>
      <c r="AC264" s="111">
        <v>150</v>
      </c>
      <c r="AF264" s="83">
        <f t="shared" si="30"/>
        <v>0</v>
      </c>
      <c r="AO264" s="91"/>
      <c r="AT264" s="91"/>
    </row>
    <row r="265" spans="1:46">
      <c r="A265" s="6">
        <v>3</v>
      </c>
      <c r="B265">
        <v>1</v>
      </c>
      <c r="C265">
        <v>1</v>
      </c>
      <c r="D265">
        <v>26</v>
      </c>
      <c r="E265">
        <f t="shared" si="31"/>
        <v>4</v>
      </c>
      <c r="F265" s="6" t="s">
        <v>3686</v>
      </c>
      <c r="G265" t="s">
        <v>2091</v>
      </c>
      <c r="H265" s="79"/>
      <c r="I265" s="83"/>
      <c r="J265" s="1">
        <v>21374</v>
      </c>
      <c r="K265" s="1" t="s">
        <v>2326</v>
      </c>
      <c r="L265" s="79">
        <v>158</v>
      </c>
      <c r="M265" s="83"/>
      <c r="O265" s="111">
        <v>118</v>
      </c>
      <c r="R265" s="83">
        <v>40</v>
      </c>
      <c r="S265" s="79">
        <v>278.7</v>
      </c>
      <c r="T265" s="83"/>
      <c r="U265" s="79">
        <v>158</v>
      </c>
      <c r="W265" s="111">
        <v>118</v>
      </c>
      <c r="Z265" s="83">
        <v>40</v>
      </c>
      <c r="AA265" s="94"/>
      <c r="AO265" s="91"/>
      <c r="AT265" s="91"/>
    </row>
    <row r="266" spans="1:46">
      <c r="A266" s="6">
        <v>3</v>
      </c>
      <c r="B266">
        <v>1</v>
      </c>
      <c r="C266">
        <v>1</v>
      </c>
      <c r="D266">
        <v>27</v>
      </c>
      <c r="E266">
        <f t="shared" si="31"/>
        <v>4</v>
      </c>
      <c r="F266" s="6" t="s">
        <v>3687</v>
      </c>
      <c r="G266" t="s">
        <v>1303</v>
      </c>
      <c r="H266" s="89"/>
      <c r="I266" s="83"/>
      <c r="J266" s="1">
        <v>128</v>
      </c>
      <c r="K266" s="1"/>
      <c r="L266" s="79">
        <v>180</v>
      </c>
      <c r="M266" s="83"/>
      <c r="O266" s="111">
        <v>88</v>
      </c>
      <c r="R266" s="83">
        <v>92</v>
      </c>
      <c r="S266" s="79">
        <v>139</v>
      </c>
      <c r="T266" s="83"/>
      <c r="U266" s="79">
        <v>440</v>
      </c>
      <c r="W266" s="111">
        <v>218</v>
      </c>
      <c r="Z266" s="83">
        <v>222</v>
      </c>
      <c r="AA266" s="79">
        <v>220</v>
      </c>
      <c r="AC266" s="111">
        <v>110</v>
      </c>
      <c r="AF266" s="83">
        <f t="shared" si="30"/>
        <v>110</v>
      </c>
      <c r="AO266" s="91"/>
      <c r="AT266" s="91"/>
    </row>
    <row r="267" spans="1:46">
      <c r="A267" s="6">
        <v>3</v>
      </c>
      <c r="B267">
        <v>1</v>
      </c>
      <c r="C267">
        <v>1</v>
      </c>
      <c r="D267">
        <v>28</v>
      </c>
      <c r="E267">
        <f t="shared" si="31"/>
        <v>4</v>
      </c>
      <c r="F267" s="6" t="s">
        <v>3688</v>
      </c>
      <c r="G267" t="s">
        <v>162</v>
      </c>
      <c r="H267" s="79">
        <v>44113</v>
      </c>
      <c r="I267" s="83"/>
      <c r="J267" s="1">
        <v>33043</v>
      </c>
      <c r="K267" s="1"/>
      <c r="L267" s="79">
        <v>44009</v>
      </c>
      <c r="M267" s="83"/>
      <c r="O267" s="111">
        <v>44009</v>
      </c>
      <c r="S267" s="79">
        <v>17763</v>
      </c>
      <c r="T267" s="83" t="s">
        <v>3098</v>
      </c>
      <c r="U267" s="79">
        <v>19748</v>
      </c>
      <c r="W267" s="111">
        <v>19746</v>
      </c>
      <c r="Z267" s="83">
        <v>2</v>
      </c>
      <c r="AA267" s="79">
        <v>11109</v>
      </c>
      <c r="AC267" s="111">
        <v>11109</v>
      </c>
      <c r="AF267" s="83">
        <f t="shared" si="30"/>
        <v>0</v>
      </c>
      <c r="AG267" s="28" t="s">
        <v>1750</v>
      </c>
      <c r="AN267" s="111">
        <v>40040</v>
      </c>
      <c r="AO267" s="91"/>
      <c r="AT267" s="91"/>
    </row>
    <row r="268" spans="1:46">
      <c r="A268" s="6">
        <v>3</v>
      </c>
      <c r="B268">
        <v>1</v>
      </c>
      <c r="C268">
        <v>1</v>
      </c>
      <c r="D268">
        <v>29</v>
      </c>
      <c r="E268">
        <f t="shared" si="31"/>
        <v>4</v>
      </c>
      <c r="F268" s="6" t="s">
        <v>3689</v>
      </c>
      <c r="G268" t="s">
        <v>1304</v>
      </c>
      <c r="H268" s="89"/>
      <c r="I268" s="83"/>
      <c r="J268" s="1">
        <v>130</v>
      </c>
      <c r="K268" s="1"/>
      <c r="L268" s="79">
        <v>918</v>
      </c>
      <c r="M268" s="83"/>
      <c r="O268" s="111">
        <v>918</v>
      </c>
      <c r="S268" s="79">
        <v>263</v>
      </c>
      <c r="T268" s="83" t="s">
        <v>3099</v>
      </c>
      <c r="U268" s="79">
        <v>2489</v>
      </c>
      <c r="W268" s="111">
        <v>1158</v>
      </c>
      <c r="Z268" s="83">
        <v>1331</v>
      </c>
      <c r="AA268" s="94"/>
      <c r="AO268" s="91"/>
      <c r="AT268" s="91"/>
    </row>
    <row r="269" spans="1:46">
      <c r="A269" s="6">
        <v>3</v>
      </c>
      <c r="B269">
        <v>1</v>
      </c>
      <c r="C269">
        <v>1</v>
      </c>
      <c r="D269">
        <v>25</v>
      </c>
      <c r="E269">
        <f t="shared" si="31"/>
        <v>4</v>
      </c>
      <c r="F269" s="6" t="s">
        <v>3685</v>
      </c>
      <c r="G269" t="s">
        <v>4164</v>
      </c>
      <c r="H269" s="89"/>
      <c r="I269" s="83"/>
      <c r="J269" s="1"/>
      <c r="K269" s="1"/>
      <c r="L269" s="79"/>
      <c r="M269" s="83"/>
      <c r="S269" s="79"/>
      <c r="T269" s="83"/>
      <c r="U269" s="79"/>
      <c r="AA269" s="79">
        <v>375</v>
      </c>
      <c r="AC269" s="111">
        <v>187</v>
      </c>
      <c r="AF269" s="83">
        <f t="shared" si="30"/>
        <v>188</v>
      </c>
      <c r="AO269" s="91"/>
      <c r="AT269" s="91"/>
    </row>
    <row r="270" spans="1:46">
      <c r="A270" s="6">
        <v>3</v>
      </c>
      <c r="B270">
        <v>1</v>
      </c>
      <c r="C270">
        <v>1</v>
      </c>
      <c r="D270">
        <v>30</v>
      </c>
      <c r="E270">
        <f t="shared" si="31"/>
        <v>4</v>
      </c>
      <c r="F270" s="6" t="s">
        <v>3690</v>
      </c>
      <c r="G270" t="s">
        <v>1305</v>
      </c>
      <c r="H270" s="89"/>
      <c r="I270" s="83"/>
      <c r="J270" s="1">
        <v>18715</v>
      </c>
      <c r="K270" s="1" t="s">
        <v>1306</v>
      </c>
      <c r="L270" s="94"/>
      <c r="M270" s="95"/>
      <c r="S270" s="94"/>
      <c r="T270" s="95"/>
      <c r="U270" s="94"/>
      <c r="AA270" s="94"/>
      <c r="AO270" s="91"/>
      <c r="AT270" s="91"/>
    </row>
    <row r="271" spans="1:46">
      <c r="A271" s="6">
        <v>3</v>
      </c>
      <c r="B271">
        <v>1</v>
      </c>
      <c r="C271">
        <v>1</v>
      </c>
      <c r="D271">
        <v>31</v>
      </c>
      <c r="E271">
        <f t="shared" si="31"/>
        <v>4</v>
      </c>
      <c r="F271" s="6" t="s">
        <v>3691</v>
      </c>
      <c r="G271" t="s">
        <v>1307</v>
      </c>
      <c r="H271" s="89"/>
      <c r="I271" s="83"/>
      <c r="J271" s="1">
        <v>70</v>
      </c>
      <c r="K271" s="1"/>
      <c r="L271" s="79">
        <v>255</v>
      </c>
      <c r="M271" s="83"/>
      <c r="O271" s="111">
        <v>253</v>
      </c>
      <c r="R271" s="83">
        <v>2</v>
      </c>
      <c r="S271" s="79">
        <v>242</v>
      </c>
      <c r="T271" s="83" t="s">
        <v>3100</v>
      </c>
      <c r="U271" s="79">
        <v>554</v>
      </c>
      <c r="W271" s="111">
        <v>554</v>
      </c>
      <c r="AA271" s="79">
        <v>168</v>
      </c>
      <c r="AC271" s="111">
        <v>168</v>
      </c>
      <c r="AF271" s="83">
        <f t="shared" si="30"/>
        <v>0</v>
      </c>
      <c r="AO271" s="91"/>
      <c r="AT271" s="91"/>
    </row>
    <row r="272" spans="1:46">
      <c r="A272" s="6">
        <v>3</v>
      </c>
      <c r="B272">
        <v>1</v>
      </c>
      <c r="C272">
        <v>1</v>
      </c>
      <c r="D272">
        <v>32</v>
      </c>
      <c r="E272">
        <f t="shared" si="31"/>
        <v>4</v>
      </c>
      <c r="F272" s="6" t="s">
        <v>3692</v>
      </c>
      <c r="G272" t="s">
        <v>2643</v>
      </c>
      <c r="H272" s="89"/>
      <c r="I272" s="83"/>
      <c r="J272" s="1"/>
      <c r="K272" s="1"/>
      <c r="L272" s="79"/>
      <c r="M272" s="83"/>
      <c r="S272" s="79"/>
      <c r="T272" s="83"/>
      <c r="U272" s="79">
        <v>143</v>
      </c>
      <c r="Z272" s="83">
        <v>143</v>
      </c>
      <c r="AA272" s="79">
        <v>114</v>
      </c>
      <c r="AC272" s="111">
        <v>51</v>
      </c>
      <c r="AF272" s="83">
        <f t="shared" si="30"/>
        <v>63</v>
      </c>
      <c r="AO272" s="91"/>
      <c r="AT272" s="91"/>
    </row>
    <row r="273" spans="1:46">
      <c r="A273" s="6">
        <v>3</v>
      </c>
      <c r="B273">
        <v>1</v>
      </c>
      <c r="C273">
        <v>1</v>
      </c>
      <c r="D273">
        <v>33</v>
      </c>
      <c r="E273">
        <f t="shared" si="31"/>
        <v>4</v>
      </c>
      <c r="F273" s="6" t="s">
        <v>3693</v>
      </c>
      <c r="G273" t="s">
        <v>2644</v>
      </c>
      <c r="H273" s="89"/>
      <c r="I273" s="83"/>
      <c r="J273" s="1"/>
      <c r="K273" s="1"/>
      <c r="L273" s="79"/>
      <c r="M273" s="83"/>
      <c r="S273" s="79"/>
      <c r="T273" s="83"/>
      <c r="U273" s="79">
        <v>753</v>
      </c>
      <c r="Z273" s="83">
        <v>753</v>
      </c>
      <c r="AA273" s="94"/>
      <c r="AO273" s="91"/>
      <c r="AT273" s="91"/>
    </row>
    <row r="274" spans="1:46">
      <c r="A274" s="6">
        <v>3</v>
      </c>
      <c r="B274">
        <v>1</v>
      </c>
      <c r="C274">
        <v>1</v>
      </c>
      <c r="D274">
        <v>34</v>
      </c>
      <c r="E274">
        <f t="shared" si="31"/>
        <v>4</v>
      </c>
      <c r="F274" s="6" t="s">
        <v>3694</v>
      </c>
      <c r="G274" t="s">
        <v>2645</v>
      </c>
      <c r="H274" s="89"/>
      <c r="I274" s="83"/>
      <c r="J274" s="1"/>
      <c r="K274" s="1"/>
      <c r="L274" s="79"/>
      <c r="M274" s="83"/>
      <c r="S274" s="79"/>
      <c r="T274" s="83"/>
      <c r="U274" s="79">
        <v>6098</v>
      </c>
      <c r="W274" s="111">
        <v>4558</v>
      </c>
      <c r="Z274" s="83">
        <v>1540</v>
      </c>
      <c r="AA274" s="79">
        <v>2461</v>
      </c>
      <c r="AC274" s="111">
        <v>1836</v>
      </c>
      <c r="AF274" s="83">
        <f t="shared" si="30"/>
        <v>625</v>
      </c>
      <c r="AO274" s="91"/>
      <c r="AT274" s="91"/>
    </row>
    <row r="275" spans="1:46">
      <c r="A275" s="6">
        <v>3</v>
      </c>
      <c r="B275">
        <v>1</v>
      </c>
      <c r="C275">
        <v>1</v>
      </c>
      <c r="D275">
        <v>29</v>
      </c>
      <c r="E275">
        <f t="shared" si="31"/>
        <v>4</v>
      </c>
      <c r="F275" s="6" t="s">
        <v>3689</v>
      </c>
      <c r="G275" t="s">
        <v>4165</v>
      </c>
      <c r="H275" s="89"/>
      <c r="I275" s="83"/>
      <c r="J275" s="1"/>
      <c r="K275" s="1"/>
      <c r="L275" s="79"/>
      <c r="M275" s="83"/>
      <c r="S275" s="79"/>
      <c r="T275" s="83"/>
      <c r="U275" s="79"/>
      <c r="AA275" s="79">
        <v>190</v>
      </c>
      <c r="AF275" s="83">
        <f t="shared" si="30"/>
        <v>190</v>
      </c>
      <c r="AO275" s="91"/>
      <c r="AT275" s="91"/>
    </row>
    <row r="276" spans="1:46">
      <c r="A276" s="6">
        <v>3</v>
      </c>
      <c r="B276">
        <v>1</v>
      </c>
      <c r="C276">
        <v>1</v>
      </c>
      <c r="D276">
        <v>35</v>
      </c>
      <c r="E276">
        <f t="shared" si="31"/>
        <v>4</v>
      </c>
      <c r="F276" s="6" t="s">
        <v>3695</v>
      </c>
      <c r="G276" t="s">
        <v>163</v>
      </c>
      <c r="H276" s="79">
        <v>8958</v>
      </c>
      <c r="I276" s="83"/>
      <c r="J276" s="1">
        <v>14412</v>
      </c>
      <c r="K276" s="1"/>
      <c r="L276" s="94"/>
      <c r="M276" s="83"/>
      <c r="S276" s="79">
        <v>10505.46</v>
      </c>
      <c r="T276" s="83" t="s">
        <v>3101</v>
      </c>
      <c r="U276" s="94"/>
      <c r="AA276" s="94"/>
      <c r="AO276" s="91"/>
      <c r="AT276" s="91"/>
    </row>
    <row r="277" spans="1:46">
      <c r="A277" s="6">
        <v>3</v>
      </c>
      <c r="B277">
        <v>1</v>
      </c>
      <c r="C277">
        <v>2</v>
      </c>
      <c r="E277">
        <f t="shared" si="31"/>
        <v>3</v>
      </c>
      <c r="F277" s="6" t="s">
        <v>56</v>
      </c>
      <c r="G277" s="6" t="s">
        <v>57</v>
      </c>
      <c r="H277" s="77">
        <v>1117875</v>
      </c>
      <c r="J277" s="18">
        <v>1202755.7</v>
      </c>
      <c r="K277" s="1" t="s">
        <v>2329</v>
      </c>
      <c r="L277" s="77">
        <v>1218385</v>
      </c>
      <c r="O277" s="111">
        <f>SUM(O278:O318)</f>
        <v>830412</v>
      </c>
      <c r="P277" s="111">
        <f t="shared" ref="P277:R277" si="32">SUM(P278:P318)</f>
        <v>0</v>
      </c>
      <c r="Q277" s="111">
        <f t="shared" si="32"/>
        <v>14</v>
      </c>
      <c r="R277" s="83">
        <f t="shared" si="32"/>
        <v>387959</v>
      </c>
      <c r="S277" s="77">
        <v>1378119.58</v>
      </c>
      <c r="U277" s="77">
        <v>1301096</v>
      </c>
      <c r="W277" s="111">
        <v>918180</v>
      </c>
      <c r="Z277" s="83">
        <v>382902</v>
      </c>
      <c r="AA277" s="77">
        <v>1365700</v>
      </c>
      <c r="AC277" s="111">
        <v>966428</v>
      </c>
      <c r="AE277" s="111">
        <v>14</v>
      </c>
      <c r="AF277" s="83">
        <f t="shared" si="30"/>
        <v>399258</v>
      </c>
      <c r="AO277" s="91"/>
      <c r="AT277" s="91"/>
    </row>
    <row r="278" spans="1:46">
      <c r="A278" s="6">
        <v>3</v>
      </c>
      <c r="B278">
        <v>1</v>
      </c>
      <c r="C278">
        <v>2</v>
      </c>
      <c r="D278">
        <v>1</v>
      </c>
      <c r="E278">
        <f t="shared" si="31"/>
        <v>4</v>
      </c>
      <c r="F278" s="6" t="s">
        <v>3696</v>
      </c>
      <c r="G278" t="s">
        <v>164</v>
      </c>
      <c r="H278" s="79">
        <v>8221</v>
      </c>
      <c r="I278" s="83"/>
      <c r="J278" s="1">
        <v>7820</v>
      </c>
      <c r="K278" s="1" t="s">
        <v>2322</v>
      </c>
      <c r="L278" s="79">
        <v>9337</v>
      </c>
      <c r="M278" s="83"/>
      <c r="O278" s="111">
        <v>7694</v>
      </c>
      <c r="R278" s="83">
        <v>1643</v>
      </c>
      <c r="S278" s="79">
        <v>5347</v>
      </c>
      <c r="T278" s="83" t="s">
        <v>3102</v>
      </c>
      <c r="U278" s="79">
        <v>9337</v>
      </c>
      <c r="V278" s="111"/>
      <c r="W278" s="111">
        <v>7694</v>
      </c>
      <c r="Z278" s="83">
        <v>1643</v>
      </c>
      <c r="AA278" s="79">
        <v>9313</v>
      </c>
      <c r="AB278" s="111"/>
      <c r="AC278" s="111">
        <v>7683</v>
      </c>
      <c r="AF278" s="83">
        <f t="shared" si="30"/>
        <v>1630</v>
      </c>
      <c r="AO278" s="91"/>
      <c r="AT278" s="91"/>
    </row>
    <row r="279" spans="1:46">
      <c r="A279" s="6">
        <v>3</v>
      </c>
      <c r="B279">
        <v>1</v>
      </c>
      <c r="C279">
        <v>2</v>
      </c>
      <c r="D279">
        <v>2</v>
      </c>
      <c r="E279">
        <f t="shared" si="31"/>
        <v>4</v>
      </c>
      <c r="F279" s="6" t="s">
        <v>3697</v>
      </c>
      <c r="G279" t="s">
        <v>165</v>
      </c>
      <c r="H279" s="79">
        <v>14872</v>
      </c>
      <c r="I279" s="83"/>
      <c r="J279" s="1">
        <v>14629.7</v>
      </c>
      <c r="K279" s="1" t="s">
        <v>2323</v>
      </c>
      <c r="L279" s="79">
        <v>14650</v>
      </c>
      <c r="M279" s="83"/>
      <c r="R279" s="83">
        <v>14650</v>
      </c>
      <c r="S279" s="79">
        <v>14570.96</v>
      </c>
      <c r="T279" s="83" t="s">
        <v>3103</v>
      </c>
      <c r="U279" s="79">
        <v>14650</v>
      </c>
      <c r="V279" s="111"/>
      <c r="Z279" s="83">
        <v>14650</v>
      </c>
      <c r="AA279" s="79">
        <v>14647</v>
      </c>
      <c r="AB279" s="111"/>
      <c r="AF279" s="83">
        <f t="shared" si="30"/>
        <v>14647</v>
      </c>
      <c r="AO279" s="91"/>
      <c r="AT279" s="91"/>
    </row>
    <row r="280" spans="1:46">
      <c r="A280" s="6">
        <v>3</v>
      </c>
      <c r="B280">
        <v>1</v>
      </c>
      <c r="C280">
        <v>2</v>
      </c>
      <c r="D280">
        <v>3</v>
      </c>
      <c r="E280">
        <f t="shared" si="31"/>
        <v>4</v>
      </c>
      <c r="F280" s="6" t="s">
        <v>3698</v>
      </c>
      <c r="G280" t="s">
        <v>166</v>
      </c>
      <c r="H280" s="79">
        <v>10884</v>
      </c>
      <c r="I280" s="83"/>
      <c r="J280" s="1">
        <v>10990</v>
      </c>
      <c r="K280" s="1" t="s">
        <v>2324</v>
      </c>
      <c r="L280" s="79">
        <v>11097</v>
      </c>
      <c r="M280" s="83"/>
      <c r="R280" s="83">
        <v>11097</v>
      </c>
      <c r="S280" s="79">
        <v>11173.9</v>
      </c>
      <c r="T280" s="83"/>
      <c r="U280" s="79">
        <v>11090</v>
      </c>
      <c r="V280" s="111"/>
      <c r="Z280" s="83">
        <v>11090</v>
      </c>
      <c r="AA280" s="79">
        <v>11092</v>
      </c>
      <c r="AB280" s="111"/>
      <c r="AF280" s="83">
        <f t="shared" si="30"/>
        <v>11092</v>
      </c>
      <c r="AO280" s="91"/>
      <c r="AT280" s="91"/>
    </row>
    <row r="281" spans="1:46">
      <c r="A281" s="6">
        <v>3</v>
      </c>
      <c r="B281">
        <v>1</v>
      </c>
      <c r="C281">
        <v>2</v>
      </c>
      <c r="D281">
        <v>4</v>
      </c>
      <c r="E281">
        <f t="shared" si="31"/>
        <v>4</v>
      </c>
      <c r="F281" s="6" t="s">
        <v>3699</v>
      </c>
      <c r="G281" t="s">
        <v>1308</v>
      </c>
      <c r="H281" s="79"/>
      <c r="I281" s="83"/>
      <c r="J281" s="1">
        <v>1187</v>
      </c>
      <c r="K281" s="1" t="s">
        <v>2325</v>
      </c>
      <c r="L281" s="79">
        <v>1518</v>
      </c>
      <c r="M281" s="83"/>
      <c r="R281" s="83">
        <v>1518</v>
      </c>
      <c r="S281" s="79">
        <v>1154</v>
      </c>
      <c r="T281" s="83"/>
      <c r="U281" s="79">
        <v>1518</v>
      </c>
      <c r="V281" s="111"/>
      <c r="Z281" s="83">
        <v>1518</v>
      </c>
      <c r="AA281" s="79">
        <v>1498</v>
      </c>
      <c r="AB281" s="111"/>
      <c r="AF281" s="83">
        <f t="shared" si="30"/>
        <v>1498</v>
      </c>
      <c r="AO281" s="91"/>
      <c r="AT281" s="91"/>
    </row>
    <row r="282" spans="1:46">
      <c r="A282" s="6">
        <v>3</v>
      </c>
      <c r="B282">
        <v>1</v>
      </c>
      <c r="C282">
        <v>2</v>
      </c>
      <c r="D282">
        <v>5</v>
      </c>
      <c r="E282">
        <f t="shared" si="31"/>
        <v>4</v>
      </c>
      <c r="F282" s="6" t="s">
        <v>3700</v>
      </c>
      <c r="G282" t="s">
        <v>2092</v>
      </c>
      <c r="H282" s="79">
        <v>15528</v>
      </c>
      <c r="I282" s="83"/>
      <c r="J282" s="1"/>
      <c r="K282" s="1"/>
      <c r="L282" s="79">
        <v>27785</v>
      </c>
      <c r="M282" s="83"/>
      <c r="O282" s="111">
        <v>20744</v>
      </c>
      <c r="R282" s="83">
        <v>7041</v>
      </c>
      <c r="S282" s="79">
        <v>14664</v>
      </c>
      <c r="T282" s="83"/>
      <c r="U282" s="79">
        <v>26942</v>
      </c>
      <c r="V282" s="111"/>
      <c r="W282" s="111">
        <v>20153</v>
      </c>
      <c r="Z282" s="83">
        <v>6789</v>
      </c>
      <c r="AA282" s="79">
        <v>17409</v>
      </c>
      <c r="AB282" s="111"/>
      <c r="AC282" s="111">
        <v>13004</v>
      </c>
      <c r="AF282" s="83">
        <f t="shared" si="30"/>
        <v>4405</v>
      </c>
      <c r="AO282" s="91"/>
      <c r="AT282" s="91"/>
    </row>
    <row r="283" spans="1:46">
      <c r="A283" s="6">
        <v>3</v>
      </c>
      <c r="B283">
        <v>1</v>
      </c>
      <c r="C283">
        <v>2</v>
      </c>
      <c r="D283">
        <v>6</v>
      </c>
      <c r="E283">
        <f t="shared" si="31"/>
        <v>4</v>
      </c>
      <c r="F283" s="6" t="s">
        <v>3701</v>
      </c>
      <c r="G283" t="s">
        <v>3031</v>
      </c>
      <c r="H283" s="79"/>
      <c r="I283" s="83"/>
      <c r="J283" s="1">
        <v>46</v>
      </c>
      <c r="K283" s="1" t="s">
        <v>2327</v>
      </c>
      <c r="L283" s="79">
        <v>90</v>
      </c>
      <c r="M283" s="83"/>
      <c r="R283" s="83">
        <v>90</v>
      </c>
      <c r="S283" s="79">
        <v>45.55</v>
      </c>
      <c r="T283" s="83"/>
      <c r="U283" s="79">
        <v>90</v>
      </c>
      <c r="V283" s="111"/>
      <c r="Z283" s="83">
        <v>90</v>
      </c>
      <c r="AA283" s="79">
        <v>63</v>
      </c>
      <c r="AB283" s="111"/>
      <c r="AF283" s="83">
        <f t="shared" si="30"/>
        <v>63</v>
      </c>
      <c r="AO283" s="91"/>
      <c r="AT283" s="91"/>
    </row>
    <row r="284" spans="1:46">
      <c r="A284" s="6">
        <v>3</v>
      </c>
      <c r="B284">
        <v>1</v>
      </c>
      <c r="C284">
        <v>2</v>
      </c>
      <c r="D284">
        <v>7</v>
      </c>
      <c r="E284">
        <f t="shared" si="31"/>
        <v>4</v>
      </c>
      <c r="F284" s="6" t="s">
        <v>3702</v>
      </c>
      <c r="G284" t="s">
        <v>1309</v>
      </c>
      <c r="H284" s="79"/>
      <c r="I284" s="83"/>
      <c r="J284" s="1">
        <v>1110</v>
      </c>
      <c r="K284" s="1"/>
      <c r="L284" s="79">
        <v>1185</v>
      </c>
      <c r="M284" s="83"/>
      <c r="R284" s="83">
        <v>1185</v>
      </c>
      <c r="S284" s="79">
        <v>1025.7</v>
      </c>
      <c r="T284" s="83"/>
      <c r="U284" s="79">
        <v>1185</v>
      </c>
      <c r="V284" s="111"/>
      <c r="Z284" s="83">
        <v>1185</v>
      </c>
      <c r="AA284" s="79"/>
      <c r="AB284" s="111"/>
      <c r="AF284" s="83">
        <f t="shared" si="30"/>
        <v>0</v>
      </c>
      <c r="AO284" s="91"/>
      <c r="AT284" s="91"/>
    </row>
    <row r="285" spans="1:46">
      <c r="A285" s="6">
        <v>3</v>
      </c>
      <c r="B285">
        <v>1</v>
      </c>
      <c r="C285">
        <v>2</v>
      </c>
      <c r="D285">
        <v>8</v>
      </c>
      <c r="E285">
        <f t="shared" si="31"/>
        <v>4</v>
      </c>
      <c r="F285" s="6" t="s">
        <v>3703</v>
      </c>
      <c r="G285" t="s">
        <v>167</v>
      </c>
      <c r="H285" s="79">
        <v>32704</v>
      </c>
      <c r="I285" s="83"/>
      <c r="J285" s="1">
        <v>32704</v>
      </c>
      <c r="K285" s="1" t="s">
        <v>2315</v>
      </c>
      <c r="L285" s="79">
        <v>32704</v>
      </c>
      <c r="M285" s="83"/>
      <c r="O285" s="111">
        <v>21974</v>
      </c>
      <c r="R285" s="83">
        <v>10730</v>
      </c>
      <c r="S285" s="79">
        <v>32703.58</v>
      </c>
      <c r="T285" s="83"/>
      <c r="U285" s="94"/>
      <c r="V285" s="111"/>
      <c r="W285" s="119"/>
      <c r="X285" s="119"/>
      <c r="Y285" s="119"/>
      <c r="Z285" s="108"/>
      <c r="AA285" s="94"/>
      <c r="AB285" s="113"/>
      <c r="AC285" s="113"/>
      <c r="AD285" s="113"/>
      <c r="AE285" s="113"/>
      <c r="AF285" s="95"/>
      <c r="AO285" s="91"/>
      <c r="AS285" s="113"/>
      <c r="AT285" s="233"/>
    </row>
    <row r="286" spans="1:46">
      <c r="A286" s="6">
        <v>3</v>
      </c>
      <c r="B286">
        <v>1</v>
      </c>
      <c r="C286">
        <v>2</v>
      </c>
      <c r="D286">
        <v>9</v>
      </c>
      <c r="E286">
        <f t="shared" si="31"/>
        <v>4</v>
      </c>
      <c r="F286" s="6" t="s">
        <v>3704</v>
      </c>
      <c r="G286" t="s">
        <v>1049</v>
      </c>
      <c r="H286" s="79">
        <v>2150</v>
      </c>
      <c r="I286" s="83"/>
      <c r="J286" s="1">
        <v>2140</v>
      </c>
      <c r="K286" s="1" t="s">
        <v>2316</v>
      </c>
      <c r="L286" s="79">
        <v>1560</v>
      </c>
      <c r="M286" s="83"/>
      <c r="R286" s="83">
        <v>1560</v>
      </c>
      <c r="S286" s="79">
        <v>2380</v>
      </c>
      <c r="T286" s="83"/>
      <c r="U286" s="94"/>
      <c r="V286" s="111"/>
      <c r="W286" s="119"/>
      <c r="X286" s="119"/>
      <c r="Y286" s="119"/>
      <c r="Z286" s="108"/>
      <c r="AA286" s="94"/>
      <c r="AB286" s="113"/>
      <c r="AC286" s="113"/>
      <c r="AD286" s="113"/>
      <c r="AE286" s="113"/>
      <c r="AF286" s="95"/>
      <c r="AO286" s="91"/>
      <c r="AS286" s="113"/>
      <c r="AT286" s="233"/>
    </row>
    <row r="287" spans="1:46">
      <c r="A287" s="6">
        <v>3</v>
      </c>
      <c r="B287">
        <v>1</v>
      </c>
      <c r="C287">
        <v>2</v>
      </c>
      <c r="D287">
        <v>10</v>
      </c>
      <c r="E287">
        <f t="shared" si="31"/>
        <v>4</v>
      </c>
      <c r="F287" s="6" t="s">
        <v>3705</v>
      </c>
      <c r="G287" t="s">
        <v>4166</v>
      </c>
      <c r="H287" s="79"/>
      <c r="I287" s="83"/>
      <c r="J287" s="1">
        <v>84</v>
      </c>
      <c r="K287" s="1" t="s">
        <v>2317</v>
      </c>
      <c r="L287" s="79">
        <v>84</v>
      </c>
      <c r="M287" s="83"/>
      <c r="O287" s="111">
        <v>42</v>
      </c>
      <c r="R287" s="83">
        <v>42</v>
      </c>
      <c r="S287" s="79">
        <v>84</v>
      </c>
      <c r="T287" s="83"/>
      <c r="U287" s="79">
        <v>84</v>
      </c>
      <c r="V287" s="111"/>
      <c r="W287" s="111">
        <v>42</v>
      </c>
      <c r="Z287" s="83">
        <v>42</v>
      </c>
      <c r="AA287" s="79">
        <v>84</v>
      </c>
      <c r="AB287" s="111"/>
      <c r="AC287" s="111">
        <v>42</v>
      </c>
      <c r="AF287" s="83">
        <f t="shared" ref="AF287:AF299" si="33">AA287-SUM(AC287:AE287)</f>
        <v>42</v>
      </c>
      <c r="AO287" s="91"/>
      <c r="AT287" s="91"/>
    </row>
    <row r="288" spans="1:46">
      <c r="A288" s="6">
        <v>3</v>
      </c>
      <c r="B288">
        <v>1</v>
      </c>
      <c r="C288">
        <v>2</v>
      </c>
      <c r="D288">
        <v>11</v>
      </c>
      <c r="E288">
        <f t="shared" si="31"/>
        <v>4</v>
      </c>
      <c r="F288" s="6" t="s">
        <v>3706</v>
      </c>
      <c r="G288" t="s">
        <v>1310</v>
      </c>
      <c r="H288" s="79"/>
      <c r="I288" s="83"/>
      <c r="J288" s="1">
        <v>1000</v>
      </c>
      <c r="K288" s="1" t="s">
        <v>2318</v>
      </c>
      <c r="L288" s="79">
        <v>1000</v>
      </c>
      <c r="M288" s="83"/>
      <c r="O288" s="111">
        <v>500</v>
      </c>
      <c r="R288" s="83">
        <v>500</v>
      </c>
      <c r="S288" s="79">
        <v>1000</v>
      </c>
      <c r="T288" s="83"/>
      <c r="U288" s="94"/>
      <c r="V288" s="111"/>
      <c r="W288" s="119"/>
      <c r="X288" s="119"/>
      <c r="Y288" s="119"/>
      <c r="Z288" s="108"/>
      <c r="AA288" s="94"/>
      <c r="AB288" s="113"/>
      <c r="AC288" s="113"/>
      <c r="AD288" s="113"/>
      <c r="AE288" s="113"/>
      <c r="AF288" s="95"/>
      <c r="AO288" s="91"/>
      <c r="AR288" s="114"/>
      <c r="AS288" s="113"/>
      <c r="AT288" s="95"/>
    </row>
    <row r="289" spans="1:46">
      <c r="A289" s="6">
        <v>3</v>
      </c>
      <c r="B289">
        <v>1</v>
      </c>
      <c r="C289">
        <v>2</v>
      </c>
      <c r="D289">
        <v>12</v>
      </c>
      <c r="E289">
        <f t="shared" si="31"/>
        <v>4</v>
      </c>
      <c r="F289" s="6" t="s">
        <v>3707</v>
      </c>
      <c r="G289" t="s">
        <v>1050</v>
      </c>
      <c r="H289" s="92"/>
      <c r="I289" s="93"/>
      <c r="J289" s="10">
        <v>4369.7</v>
      </c>
      <c r="K289" s="10" t="s">
        <v>2319</v>
      </c>
      <c r="L289" s="79">
        <v>4454</v>
      </c>
      <c r="M289" s="83"/>
      <c r="O289" s="111">
        <v>2180</v>
      </c>
      <c r="R289" s="83">
        <v>2274</v>
      </c>
      <c r="S289" s="79">
        <v>4369</v>
      </c>
      <c r="T289" s="83"/>
      <c r="U289" s="79">
        <v>4454</v>
      </c>
      <c r="V289" s="111"/>
      <c r="W289" s="111">
        <v>2180</v>
      </c>
      <c r="Z289" s="83">
        <v>2274</v>
      </c>
      <c r="AA289" s="79">
        <v>4390</v>
      </c>
      <c r="AB289" s="111"/>
      <c r="AC289" s="111">
        <v>2180</v>
      </c>
      <c r="AF289" s="83">
        <f t="shared" si="33"/>
        <v>2210</v>
      </c>
      <c r="AO289" s="91"/>
      <c r="AT289" s="91"/>
    </row>
    <row r="290" spans="1:46">
      <c r="A290" s="6">
        <v>3</v>
      </c>
      <c r="B290">
        <v>1</v>
      </c>
      <c r="C290">
        <v>2</v>
      </c>
      <c r="D290">
        <v>13</v>
      </c>
      <c r="E290">
        <f t="shared" si="31"/>
        <v>4</v>
      </c>
      <c r="F290" s="6" t="s">
        <v>3708</v>
      </c>
      <c r="G290" t="s">
        <v>1311</v>
      </c>
      <c r="H290" s="92"/>
      <c r="I290" s="93"/>
      <c r="J290" s="10">
        <v>54.555</v>
      </c>
      <c r="K290" s="10"/>
      <c r="L290" s="79">
        <v>250</v>
      </c>
      <c r="M290" s="83"/>
      <c r="O290" s="111">
        <v>69</v>
      </c>
      <c r="R290" s="83">
        <v>181</v>
      </c>
      <c r="S290" s="79">
        <v>52</v>
      </c>
      <c r="T290" s="83"/>
      <c r="U290" s="79">
        <v>211</v>
      </c>
      <c r="V290" s="111"/>
      <c r="W290" s="111">
        <v>54</v>
      </c>
      <c r="Z290" s="83">
        <v>157</v>
      </c>
      <c r="AA290" s="79">
        <v>307</v>
      </c>
      <c r="AB290" s="111"/>
      <c r="AC290" s="111">
        <v>54</v>
      </c>
      <c r="AF290" s="83">
        <f t="shared" si="33"/>
        <v>253</v>
      </c>
      <c r="AO290" s="91"/>
      <c r="AT290" s="91"/>
    </row>
    <row r="291" spans="1:46">
      <c r="A291" s="6">
        <v>3</v>
      </c>
      <c r="B291">
        <v>1</v>
      </c>
      <c r="C291">
        <v>2</v>
      </c>
      <c r="D291">
        <v>14</v>
      </c>
      <c r="E291">
        <f t="shared" si="31"/>
        <v>4</v>
      </c>
      <c r="F291" s="6" t="s">
        <v>3709</v>
      </c>
      <c r="G291" t="s">
        <v>2093</v>
      </c>
      <c r="H291" s="92"/>
      <c r="I291" s="93"/>
      <c r="J291" s="10">
        <v>32</v>
      </c>
      <c r="K291" s="10" t="s">
        <v>2328</v>
      </c>
      <c r="L291" s="79">
        <v>63</v>
      </c>
      <c r="M291" s="83"/>
      <c r="R291" s="83">
        <v>63</v>
      </c>
      <c r="S291" s="79">
        <v>20.58</v>
      </c>
      <c r="T291" s="83"/>
      <c r="U291" s="79">
        <v>40</v>
      </c>
      <c r="V291" s="111"/>
      <c r="Z291" s="83">
        <v>40</v>
      </c>
      <c r="AA291" s="79">
        <v>36</v>
      </c>
      <c r="AB291" s="111"/>
      <c r="AF291" s="83">
        <f t="shared" si="33"/>
        <v>36</v>
      </c>
      <c r="AO291" s="91"/>
      <c r="AT291" s="91"/>
    </row>
    <row r="292" spans="1:46">
      <c r="A292" s="6">
        <v>3</v>
      </c>
      <c r="B292">
        <v>1</v>
      </c>
      <c r="C292">
        <v>2</v>
      </c>
      <c r="D292">
        <v>15</v>
      </c>
      <c r="E292">
        <f t="shared" si="31"/>
        <v>4</v>
      </c>
      <c r="F292" s="6" t="s">
        <v>3710</v>
      </c>
      <c r="G292" t="s">
        <v>4167</v>
      </c>
      <c r="H292" s="92"/>
      <c r="I292" s="93"/>
      <c r="J292" s="10">
        <v>164</v>
      </c>
      <c r="K292" s="10"/>
      <c r="L292" s="79">
        <v>169</v>
      </c>
      <c r="M292" s="83"/>
      <c r="R292" s="83">
        <v>169</v>
      </c>
      <c r="S292" s="79">
        <v>167.49</v>
      </c>
      <c r="T292" s="83"/>
      <c r="U292" s="79">
        <v>169</v>
      </c>
      <c r="V292" s="111"/>
      <c r="Z292" s="83">
        <v>169</v>
      </c>
      <c r="AA292" s="79">
        <v>287</v>
      </c>
      <c r="AB292" s="111" t="s">
        <v>4168</v>
      </c>
      <c r="AF292" s="83">
        <f t="shared" si="33"/>
        <v>287</v>
      </c>
      <c r="AO292" s="91"/>
      <c r="AT292" s="91"/>
    </row>
    <row r="293" spans="1:46">
      <c r="A293" s="6">
        <v>3</v>
      </c>
      <c r="B293">
        <v>1</v>
      </c>
      <c r="C293">
        <v>2</v>
      </c>
      <c r="D293">
        <v>16</v>
      </c>
      <c r="E293">
        <f t="shared" si="31"/>
        <v>4</v>
      </c>
      <c r="F293" s="6" t="s">
        <v>3711</v>
      </c>
      <c r="G293" t="s">
        <v>1312</v>
      </c>
      <c r="H293" s="92"/>
      <c r="I293" s="93"/>
      <c r="J293" s="10">
        <v>1046</v>
      </c>
      <c r="K293" s="10"/>
      <c r="L293" s="79">
        <v>1090</v>
      </c>
      <c r="M293" s="83"/>
      <c r="O293" s="111">
        <v>339</v>
      </c>
      <c r="R293" s="83">
        <v>751</v>
      </c>
      <c r="S293" s="79">
        <v>1204.9000000000001</v>
      </c>
      <c r="T293" s="83" t="s">
        <v>3104</v>
      </c>
      <c r="U293" s="79">
        <v>3452</v>
      </c>
      <c r="V293" s="111"/>
      <c r="W293" s="111">
        <v>2784</v>
      </c>
      <c r="Z293" s="83">
        <v>668</v>
      </c>
      <c r="AA293" s="79">
        <v>3416</v>
      </c>
      <c r="AB293" s="111"/>
      <c r="AC293" s="111">
        <v>2784</v>
      </c>
      <c r="AF293" s="83">
        <f t="shared" si="33"/>
        <v>632</v>
      </c>
      <c r="AO293" s="91"/>
      <c r="AT293" s="91"/>
    </row>
    <row r="294" spans="1:46">
      <c r="A294" s="6">
        <v>3</v>
      </c>
      <c r="B294">
        <v>1</v>
      </c>
      <c r="C294">
        <v>2</v>
      </c>
      <c r="D294">
        <v>17</v>
      </c>
      <c r="E294">
        <f t="shared" si="31"/>
        <v>4</v>
      </c>
      <c r="F294" s="6" t="s">
        <v>3712</v>
      </c>
      <c r="G294" t="s">
        <v>1051</v>
      </c>
      <c r="H294" s="92"/>
      <c r="I294" s="93"/>
      <c r="J294" s="10">
        <v>5000</v>
      </c>
      <c r="K294" s="10" t="s">
        <v>2320</v>
      </c>
      <c r="L294" s="79">
        <v>5000</v>
      </c>
      <c r="M294" s="83"/>
      <c r="O294" s="111">
        <v>2500</v>
      </c>
      <c r="R294" s="83">
        <v>2500</v>
      </c>
      <c r="S294" s="79">
        <v>5000</v>
      </c>
      <c r="T294" s="83"/>
      <c r="U294" s="79">
        <v>5000</v>
      </c>
      <c r="V294" s="111"/>
      <c r="W294" s="111">
        <v>2500</v>
      </c>
      <c r="Z294" s="83">
        <v>2500</v>
      </c>
      <c r="AA294" s="79">
        <v>5000</v>
      </c>
      <c r="AB294" s="111"/>
      <c r="AC294" s="111">
        <v>2500</v>
      </c>
      <c r="AF294" s="83">
        <f t="shared" si="33"/>
        <v>2500</v>
      </c>
      <c r="AO294" s="91"/>
      <c r="AT294" s="91"/>
    </row>
    <row r="295" spans="1:46">
      <c r="A295" s="6">
        <v>3</v>
      </c>
      <c r="B295">
        <v>1</v>
      </c>
      <c r="C295">
        <v>2</v>
      </c>
      <c r="D295">
        <v>18</v>
      </c>
      <c r="E295">
        <f t="shared" si="31"/>
        <v>4</v>
      </c>
      <c r="F295" s="6" t="s">
        <v>3713</v>
      </c>
      <c r="G295" t="s">
        <v>1052</v>
      </c>
      <c r="H295" s="92"/>
      <c r="I295" s="93"/>
      <c r="J295" s="10">
        <v>5022</v>
      </c>
      <c r="K295" s="10"/>
      <c r="L295" s="79">
        <v>6808</v>
      </c>
      <c r="M295" s="91"/>
      <c r="O295" s="111">
        <v>3144</v>
      </c>
      <c r="R295" s="83">
        <v>3664</v>
      </c>
      <c r="S295" s="122">
        <v>5168.8999999999996</v>
      </c>
      <c r="T295" s="91" t="s">
        <v>3105</v>
      </c>
      <c r="U295" s="79">
        <v>6785</v>
      </c>
      <c r="V295" s="117" t="s">
        <v>2649</v>
      </c>
      <c r="W295" s="111">
        <v>3132</v>
      </c>
      <c r="Z295" s="83">
        <v>3653</v>
      </c>
      <c r="AA295" s="79">
        <v>6797</v>
      </c>
      <c r="AB295" s="117"/>
      <c r="AC295" s="111">
        <v>3134</v>
      </c>
      <c r="AF295" s="83">
        <f t="shared" si="33"/>
        <v>3663</v>
      </c>
    </row>
    <row r="296" spans="1:46">
      <c r="A296" s="6">
        <v>3</v>
      </c>
      <c r="B296">
        <v>1</v>
      </c>
      <c r="C296">
        <v>2</v>
      </c>
      <c r="D296">
        <v>19</v>
      </c>
      <c r="E296">
        <f t="shared" si="31"/>
        <v>4</v>
      </c>
      <c r="F296" s="6" t="s">
        <v>3714</v>
      </c>
      <c r="G296" t="s">
        <v>1313</v>
      </c>
      <c r="H296" s="92"/>
      <c r="I296" s="93"/>
      <c r="J296" s="10">
        <v>2538</v>
      </c>
      <c r="K296" s="10"/>
      <c r="L296" s="79">
        <v>2489</v>
      </c>
      <c r="M296" s="83"/>
      <c r="O296" s="111">
        <v>12</v>
      </c>
      <c r="R296" s="83">
        <v>2477</v>
      </c>
      <c r="S296" s="79">
        <v>2473.67</v>
      </c>
      <c r="T296" s="83" t="s">
        <v>3106</v>
      </c>
      <c r="U296" s="79">
        <v>2489</v>
      </c>
      <c r="V296" s="111" t="s">
        <v>2650</v>
      </c>
      <c r="W296" s="111">
        <v>1239</v>
      </c>
      <c r="Z296" s="83">
        <v>1250</v>
      </c>
      <c r="AA296" s="79">
        <v>2489</v>
      </c>
      <c r="AB296" s="111"/>
      <c r="AC296" s="111">
        <v>1239</v>
      </c>
      <c r="AF296" s="83">
        <f t="shared" si="33"/>
        <v>1250</v>
      </c>
      <c r="AO296" s="91"/>
      <c r="AT296" s="91"/>
    </row>
    <row r="297" spans="1:46">
      <c r="A297" s="6">
        <v>3</v>
      </c>
      <c r="B297">
        <v>1</v>
      </c>
      <c r="C297">
        <v>2</v>
      </c>
      <c r="D297">
        <v>20</v>
      </c>
      <c r="E297">
        <f t="shared" si="31"/>
        <v>4</v>
      </c>
      <c r="F297" s="6" t="s">
        <v>3715</v>
      </c>
      <c r="G297" t="s">
        <v>1314</v>
      </c>
      <c r="H297" s="92"/>
      <c r="I297" s="93"/>
      <c r="J297" s="10">
        <v>53</v>
      </c>
      <c r="K297" s="10"/>
      <c r="L297" s="79">
        <v>558</v>
      </c>
      <c r="M297" s="83"/>
      <c r="O297" s="111">
        <v>418</v>
      </c>
      <c r="R297" s="83">
        <v>140</v>
      </c>
      <c r="S297" s="79">
        <v>55</v>
      </c>
      <c r="T297" s="83"/>
      <c r="U297" s="79">
        <v>558</v>
      </c>
      <c r="V297" s="111"/>
      <c r="W297" s="111">
        <v>418</v>
      </c>
      <c r="Z297" s="83">
        <v>140</v>
      </c>
      <c r="AA297" s="79">
        <v>318</v>
      </c>
      <c r="AB297" s="111"/>
      <c r="AC297" s="111">
        <v>238</v>
      </c>
      <c r="AF297" s="83">
        <f t="shared" si="33"/>
        <v>80</v>
      </c>
      <c r="AO297" s="91"/>
      <c r="AT297" s="91"/>
    </row>
    <row r="298" spans="1:46">
      <c r="A298" s="6">
        <v>3</v>
      </c>
      <c r="B298">
        <v>1</v>
      </c>
      <c r="C298">
        <v>2</v>
      </c>
      <c r="D298">
        <v>21</v>
      </c>
      <c r="E298">
        <f t="shared" si="31"/>
        <v>4</v>
      </c>
      <c r="F298" s="6" t="s">
        <v>3716</v>
      </c>
      <c r="G298" t="s">
        <v>1053</v>
      </c>
      <c r="H298" s="79">
        <v>16302</v>
      </c>
      <c r="I298" s="83"/>
      <c r="J298" s="1">
        <v>21442</v>
      </c>
      <c r="K298" s="1" t="s">
        <v>2321</v>
      </c>
      <c r="L298" s="79">
        <v>21450</v>
      </c>
      <c r="M298" s="83"/>
      <c r="R298" s="83">
        <v>21450</v>
      </c>
      <c r="S298" s="79">
        <v>21435</v>
      </c>
      <c r="T298" s="83"/>
      <c r="U298" s="79">
        <v>21426</v>
      </c>
      <c r="V298" s="111"/>
      <c r="W298" s="111">
        <v>10685</v>
      </c>
      <c r="Z298" s="83">
        <v>10741</v>
      </c>
      <c r="AA298" s="79">
        <v>21420</v>
      </c>
      <c r="AB298" s="111"/>
      <c r="AC298" s="111">
        <v>10682</v>
      </c>
      <c r="AF298" s="83">
        <f t="shared" si="33"/>
        <v>10738</v>
      </c>
      <c r="AO298" s="91"/>
      <c r="AT298" s="91"/>
    </row>
    <row r="299" spans="1:46">
      <c r="A299" s="6">
        <v>3</v>
      </c>
      <c r="B299">
        <v>1</v>
      </c>
      <c r="C299">
        <v>2</v>
      </c>
      <c r="D299">
        <v>22</v>
      </c>
      <c r="E299">
        <f t="shared" si="31"/>
        <v>4</v>
      </c>
      <c r="F299" s="6" t="s">
        <v>3717</v>
      </c>
      <c r="G299" t="s">
        <v>168</v>
      </c>
      <c r="H299" s="79">
        <v>81850</v>
      </c>
      <c r="I299" s="83"/>
      <c r="J299" s="1">
        <v>99817</v>
      </c>
      <c r="K299" s="1"/>
      <c r="L299" s="79">
        <v>116096</v>
      </c>
      <c r="M299" s="83"/>
      <c r="O299" s="111">
        <v>73351</v>
      </c>
      <c r="Q299" s="111">
        <v>14</v>
      </c>
      <c r="R299" s="83">
        <v>42731</v>
      </c>
      <c r="S299" s="79">
        <v>110265</v>
      </c>
      <c r="T299" s="83"/>
      <c r="U299" s="79">
        <v>134604</v>
      </c>
      <c r="V299" s="111"/>
      <c r="W299" s="111">
        <v>87825</v>
      </c>
      <c r="Y299" s="111">
        <v>14</v>
      </c>
      <c r="Z299" s="83">
        <v>46765</v>
      </c>
      <c r="AA299" s="79">
        <v>136356</v>
      </c>
      <c r="AB299" s="111"/>
      <c r="AC299" s="111">
        <v>87033</v>
      </c>
      <c r="AE299" s="111">
        <v>14</v>
      </c>
      <c r="AF299" s="83">
        <f t="shared" si="33"/>
        <v>49309</v>
      </c>
      <c r="AG299" s="1" t="s">
        <v>3107</v>
      </c>
      <c r="AO299" s="91"/>
      <c r="AP299" s="1">
        <v>22586</v>
      </c>
      <c r="AT299" s="91"/>
    </row>
    <row r="300" spans="1:46" hidden="1">
      <c r="AG300" s="1" t="s">
        <v>3108</v>
      </c>
      <c r="AO300" s="91"/>
      <c r="AP300" s="1">
        <v>31365</v>
      </c>
      <c r="AT300" s="91"/>
    </row>
    <row r="301" spans="1:46" hidden="1">
      <c r="AG301" s="1" t="s">
        <v>3109</v>
      </c>
      <c r="AO301" s="91"/>
      <c r="AP301" s="1">
        <v>13244</v>
      </c>
      <c r="AT301" s="91"/>
    </row>
    <row r="302" spans="1:46" hidden="1">
      <c r="AG302" s="1" t="s">
        <v>3111</v>
      </c>
      <c r="AO302" s="91"/>
      <c r="AP302" s="1">
        <v>18693</v>
      </c>
      <c r="AT302" s="91"/>
    </row>
    <row r="303" spans="1:46" hidden="1">
      <c r="AG303" s="1" t="s">
        <v>3110</v>
      </c>
      <c r="AO303" s="91"/>
      <c r="AP303" s="1">
        <v>19218</v>
      </c>
      <c r="AT303" s="91"/>
    </row>
    <row r="304" spans="1:46">
      <c r="A304" s="6">
        <v>3</v>
      </c>
      <c r="B304">
        <v>1</v>
      </c>
      <c r="C304">
        <v>2</v>
      </c>
      <c r="D304">
        <v>23</v>
      </c>
      <c r="E304">
        <f t="shared" ref="E304:E369" si="34">COUNT(A304:D304)</f>
        <v>4</v>
      </c>
      <c r="F304" s="6" t="s">
        <v>3718</v>
      </c>
      <c r="G304" t="s">
        <v>169</v>
      </c>
      <c r="H304" s="79">
        <v>54139</v>
      </c>
      <c r="I304" s="83"/>
      <c r="J304" s="1">
        <v>19352</v>
      </c>
      <c r="K304" s="1"/>
      <c r="L304" s="104"/>
      <c r="M304" s="105"/>
      <c r="S304" s="104"/>
      <c r="T304" s="105"/>
      <c r="U304" s="94"/>
      <c r="AA304" s="94"/>
      <c r="AO304" s="91"/>
      <c r="AT304" s="91"/>
    </row>
    <row r="305" spans="1:46">
      <c r="A305" s="6">
        <v>3</v>
      </c>
      <c r="B305">
        <v>1</v>
      </c>
      <c r="C305">
        <v>2</v>
      </c>
      <c r="D305">
        <v>24</v>
      </c>
      <c r="E305">
        <f t="shared" si="34"/>
        <v>4</v>
      </c>
      <c r="F305" s="6" t="s">
        <v>3719</v>
      </c>
      <c r="G305" t="s">
        <v>1315</v>
      </c>
      <c r="H305" s="79"/>
      <c r="I305" s="83"/>
      <c r="J305" s="1">
        <v>108</v>
      </c>
      <c r="K305" s="1"/>
      <c r="L305" s="79">
        <v>108</v>
      </c>
      <c r="M305" s="102"/>
      <c r="O305" s="111">
        <v>54</v>
      </c>
      <c r="R305" s="83">
        <v>54</v>
      </c>
      <c r="S305" s="106">
        <v>108</v>
      </c>
      <c r="T305" s="102"/>
      <c r="U305" s="79">
        <v>108</v>
      </c>
      <c r="W305" s="111">
        <v>54</v>
      </c>
      <c r="Z305" s="83">
        <v>54</v>
      </c>
      <c r="AA305" s="79">
        <v>108</v>
      </c>
      <c r="AC305" s="111">
        <v>54</v>
      </c>
      <c r="AF305" s="83">
        <f t="shared" ref="AF305:AF315" si="35">AA305-SUM(AC305:AE305)</f>
        <v>54</v>
      </c>
      <c r="AO305" s="91"/>
      <c r="AT305" s="91"/>
    </row>
    <row r="306" spans="1:46">
      <c r="A306" s="6">
        <v>3</v>
      </c>
      <c r="B306">
        <v>1</v>
      </c>
      <c r="C306">
        <v>2</v>
      </c>
      <c r="D306">
        <v>25</v>
      </c>
      <c r="E306">
        <f t="shared" si="34"/>
        <v>4</v>
      </c>
      <c r="F306" s="6" t="s">
        <v>3720</v>
      </c>
      <c r="G306" t="s">
        <v>1316</v>
      </c>
      <c r="H306" s="79"/>
      <c r="I306" s="83"/>
      <c r="J306" s="1">
        <v>5771</v>
      </c>
      <c r="K306" s="1"/>
      <c r="L306" s="79">
        <v>5946</v>
      </c>
      <c r="M306" s="102"/>
      <c r="O306" s="111">
        <v>2728</v>
      </c>
      <c r="R306" s="83">
        <v>3218</v>
      </c>
      <c r="S306" s="106">
        <v>5684</v>
      </c>
      <c r="T306" s="102"/>
      <c r="U306" s="79">
        <v>6332</v>
      </c>
      <c r="W306" s="111">
        <v>2898</v>
      </c>
      <c r="Z306" s="83">
        <v>3434</v>
      </c>
      <c r="AA306" s="79">
        <v>6332</v>
      </c>
      <c r="AC306" s="111">
        <v>2898</v>
      </c>
      <c r="AF306" s="83">
        <f t="shared" si="35"/>
        <v>3434</v>
      </c>
      <c r="AO306" s="91"/>
      <c r="AT306" s="91"/>
    </row>
    <row r="307" spans="1:46">
      <c r="A307" s="6">
        <v>3</v>
      </c>
      <c r="B307">
        <v>1</v>
      </c>
      <c r="C307">
        <v>2</v>
      </c>
      <c r="D307">
        <v>26</v>
      </c>
      <c r="E307">
        <f t="shared" si="34"/>
        <v>4</v>
      </c>
      <c r="F307" s="6" t="s">
        <v>3721</v>
      </c>
      <c r="G307" t="s">
        <v>1317</v>
      </c>
      <c r="H307" s="79"/>
      <c r="I307" s="83"/>
      <c r="J307" s="1">
        <v>46</v>
      </c>
      <c r="K307" s="1"/>
      <c r="L307" s="79">
        <v>120</v>
      </c>
      <c r="M307" s="102"/>
      <c r="O307" s="111">
        <v>60</v>
      </c>
      <c r="R307" s="83">
        <v>60</v>
      </c>
      <c r="S307" s="106">
        <v>64.989999999999995</v>
      </c>
      <c r="T307" s="102"/>
      <c r="U307" s="79">
        <v>119</v>
      </c>
      <c r="W307" s="111">
        <v>59</v>
      </c>
      <c r="Z307" s="83">
        <v>60</v>
      </c>
      <c r="AA307" s="79">
        <v>118</v>
      </c>
      <c r="AC307" s="111">
        <v>59</v>
      </c>
      <c r="AF307" s="83">
        <f t="shared" si="35"/>
        <v>59</v>
      </c>
      <c r="AO307" s="91"/>
      <c r="AT307" s="91"/>
    </row>
    <row r="308" spans="1:46">
      <c r="A308" s="6">
        <v>3</v>
      </c>
      <c r="B308">
        <v>1</v>
      </c>
      <c r="C308">
        <v>2</v>
      </c>
      <c r="D308">
        <v>27</v>
      </c>
      <c r="E308">
        <f t="shared" si="34"/>
        <v>4</v>
      </c>
      <c r="F308" s="6" t="s">
        <v>3722</v>
      </c>
      <c r="G308" t="s">
        <v>1318</v>
      </c>
      <c r="H308" s="79"/>
      <c r="I308" s="83"/>
      <c r="J308" s="1">
        <v>2455</v>
      </c>
      <c r="K308" s="1"/>
      <c r="L308" s="79">
        <v>2456</v>
      </c>
      <c r="M308" s="102"/>
      <c r="O308" s="111">
        <v>1671</v>
      </c>
      <c r="R308" s="83">
        <v>785</v>
      </c>
      <c r="S308" s="106">
        <v>2455</v>
      </c>
      <c r="T308" s="102"/>
      <c r="U308" s="79">
        <v>2456</v>
      </c>
      <c r="W308" s="111">
        <v>1640</v>
      </c>
      <c r="Z308" s="83">
        <v>816</v>
      </c>
      <c r="AA308" s="79">
        <v>2456</v>
      </c>
      <c r="AC308" s="111">
        <v>1651</v>
      </c>
      <c r="AF308" s="83">
        <f t="shared" si="35"/>
        <v>805</v>
      </c>
      <c r="AO308" s="91"/>
      <c r="AT308" s="91"/>
    </row>
    <row r="309" spans="1:46">
      <c r="A309" s="6">
        <v>3</v>
      </c>
      <c r="B309">
        <v>1</v>
      </c>
      <c r="C309">
        <v>2</v>
      </c>
      <c r="D309">
        <v>28</v>
      </c>
      <c r="E309">
        <f t="shared" si="34"/>
        <v>4</v>
      </c>
      <c r="F309" s="6" t="s">
        <v>3723</v>
      </c>
      <c r="G309" t="s">
        <v>2094</v>
      </c>
      <c r="H309" s="79">
        <v>568080</v>
      </c>
      <c r="I309" s="83"/>
      <c r="J309" s="1">
        <v>599492</v>
      </c>
      <c r="K309" s="1"/>
      <c r="L309" s="79">
        <v>617265</v>
      </c>
      <c r="M309" s="83"/>
      <c r="O309" s="111">
        <v>444529</v>
      </c>
      <c r="R309" s="83">
        <v>172736</v>
      </c>
      <c r="S309" s="79">
        <v>729878</v>
      </c>
      <c r="T309" s="83"/>
      <c r="U309" s="79">
        <v>660683</v>
      </c>
      <c r="W309" s="111">
        <v>478721</v>
      </c>
      <c r="Z309" s="83">
        <v>181962</v>
      </c>
      <c r="AA309" s="79">
        <v>624791</v>
      </c>
      <c r="AC309" s="111">
        <v>469725</v>
      </c>
      <c r="AF309" s="83">
        <f t="shared" si="35"/>
        <v>155066</v>
      </c>
      <c r="AO309" s="91"/>
      <c r="AT309" s="91"/>
    </row>
    <row r="310" spans="1:46">
      <c r="A310" s="6">
        <v>3</v>
      </c>
      <c r="B310">
        <v>1</v>
      </c>
      <c r="C310">
        <v>2</v>
      </c>
      <c r="D310">
        <v>29</v>
      </c>
      <c r="E310">
        <f t="shared" si="34"/>
        <v>4</v>
      </c>
      <c r="F310" s="6" t="s">
        <v>3724</v>
      </c>
      <c r="G310" t="s">
        <v>2095</v>
      </c>
      <c r="H310" s="79">
        <v>189120</v>
      </c>
      <c r="I310" s="83"/>
      <c r="J310" s="1">
        <v>241423</v>
      </c>
      <c r="K310" s="1"/>
      <c r="L310" s="79">
        <v>249209</v>
      </c>
      <c r="M310" s="83"/>
      <c r="O310" s="111">
        <v>183888</v>
      </c>
      <c r="R310" s="83">
        <v>65321</v>
      </c>
      <c r="S310" s="79">
        <v>279789</v>
      </c>
      <c r="T310" s="83"/>
      <c r="U310" s="79">
        <v>284184</v>
      </c>
      <c r="W310" s="111">
        <v>214642</v>
      </c>
      <c r="Z310" s="83">
        <v>69542</v>
      </c>
      <c r="AA310" s="79">
        <v>393084</v>
      </c>
      <c r="AC310" s="111">
        <v>279843</v>
      </c>
      <c r="AF310" s="83">
        <f t="shared" si="35"/>
        <v>113241</v>
      </c>
      <c r="AO310" s="91"/>
      <c r="AT310" s="91"/>
    </row>
    <row r="311" spans="1:46">
      <c r="A311" s="6">
        <v>3</v>
      </c>
      <c r="B311">
        <v>1</v>
      </c>
      <c r="C311">
        <v>2</v>
      </c>
      <c r="D311">
        <v>30</v>
      </c>
      <c r="E311">
        <f t="shared" si="34"/>
        <v>4</v>
      </c>
      <c r="F311" s="6" t="s">
        <v>3725</v>
      </c>
      <c r="G311" t="s">
        <v>1054</v>
      </c>
      <c r="H311" s="79">
        <v>5984</v>
      </c>
      <c r="I311" s="83"/>
      <c r="J311" s="1">
        <v>6467</v>
      </c>
      <c r="K311" s="1"/>
      <c r="L311" s="79">
        <v>6502</v>
      </c>
      <c r="M311" s="83"/>
      <c r="O311" s="111">
        <v>230</v>
      </c>
      <c r="R311" s="83">
        <v>6272</v>
      </c>
      <c r="S311" s="79">
        <v>6521.57</v>
      </c>
      <c r="T311" s="83"/>
      <c r="U311" s="79">
        <v>6588</v>
      </c>
      <c r="W311" s="111">
        <v>165</v>
      </c>
      <c r="Z311" s="83">
        <v>6423</v>
      </c>
      <c r="AA311" s="79">
        <v>6810</v>
      </c>
      <c r="AC311" s="111">
        <v>224</v>
      </c>
      <c r="AF311" s="83">
        <f t="shared" si="35"/>
        <v>6586</v>
      </c>
      <c r="AO311" s="91"/>
      <c r="AT311" s="91"/>
    </row>
    <row r="312" spans="1:46">
      <c r="A312" s="6">
        <v>3</v>
      </c>
      <c r="B312">
        <v>1</v>
      </c>
      <c r="C312">
        <v>2</v>
      </c>
      <c r="D312">
        <v>31</v>
      </c>
      <c r="E312">
        <f t="shared" si="34"/>
        <v>4</v>
      </c>
      <c r="F312" s="6" t="s">
        <v>3726</v>
      </c>
      <c r="G312" t="s">
        <v>1319</v>
      </c>
      <c r="H312" s="79"/>
      <c r="I312" s="83"/>
      <c r="J312" s="1">
        <v>117</v>
      </c>
      <c r="K312" s="1"/>
      <c r="L312" s="79">
        <v>119</v>
      </c>
      <c r="M312" s="83"/>
      <c r="R312" s="83">
        <v>119</v>
      </c>
      <c r="S312" s="79"/>
      <c r="T312" s="83"/>
      <c r="U312" s="79">
        <v>119</v>
      </c>
      <c r="Z312" s="83">
        <v>119</v>
      </c>
      <c r="AA312" s="94"/>
      <c r="AO312" s="91"/>
      <c r="AT312" s="91"/>
    </row>
    <row r="313" spans="1:46">
      <c r="A313" s="6">
        <v>3</v>
      </c>
      <c r="B313">
        <v>1</v>
      </c>
      <c r="C313">
        <v>2</v>
      </c>
      <c r="D313">
        <v>32</v>
      </c>
      <c r="E313">
        <f t="shared" si="34"/>
        <v>4</v>
      </c>
      <c r="F313" s="6" t="s">
        <v>3727</v>
      </c>
      <c r="G313" t="s">
        <v>1320</v>
      </c>
      <c r="H313" s="79"/>
      <c r="I313" s="83"/>
      <c r="J313" s="1">
        <v>5567</v>
      </c>
      <c r="K313" s="1"/>
      <c r="L313" s="79">
        <v>5312</v>
      </c>
      <c r="M313" s="83"/>
      <c r="O313" s="111">
        <v>2772</v>
      </c>
      <c r="R313" s="83">
        <v>2540</v>
      </c>
      <c r="S313" s="79">
        <v>4656.6000000000004</v>
      </c>
      <c r="T313" s="83"/>
      <c r="U313" s="79">
        <v>5312</v>
      </c>
      <c r="W313" s="111">
        <v>2772</v>
      </c>
      <c r="Z313" s="83">
        <v>2540</v>
      </c>
      <c r="AA313" s="79">
        <v>5312</v>
      </c>
      <c r="AC313" s="111">
        <v>2940</v>
      </c>
      <c r="AF313" s="83">
        <f t="shared" si="35"/>
        <v>2372</v>
      </c>
      <c r="AO313" s="91"/>
      <c r="AT313" s="91"/>
    </row>
    <row r="314" spans="1:46">
      <c r="A314" s="6">
        <v>3</v>
      </c>
      <c r="B314">
        <v>1</v>
      </c>
      <c r="C314">
        <v>2</v>
      </c>
      <c r="D314">
        <v>33</v>
      </c>
      <c r="E314">
        <f t="shared" si="34"/>
        <v>4</v>
      </c>
      <c r="F314" s="6" t="s">
        <v>3728</v>
      </c>
      <c r="G314" t="s">
        <v>1321</v>
      </c>
      <c r="H314" s="79"/>
      <c r="I314" s="83"/>
      <c r="J314" s="1">
        <v>1776</v>
      </c>
      <c r="K314" s="1"/>
      <c r="L314" s="79">
        <v>2838</v>
      </c>
      <c r="M314" s="83"/>
      <c r="R314" s="83">
        <v>2838</v>
      </c>
      <c r="S314" s="79">
        <v>2283.56</v>
      </c>
      <c r="T314" s="83"/>
      <c r="U314" s="79">
        <v>2838</v>
      </c>
      <c r="Z314" s="83">
        <v>2838</v>
      </c>
      <c r="AA314" s="79">
        <v>2401</v>
      </c>
      <c r="AF314" s="83">
        <f t="shared" si="35"/>
        <v>2401</v>
      </c>
      <c r="AO314" s="91"/>
      <c r="AT314" s="91"/>
    </row>
    <row r="315" spans="1:46">
      <c r="A315" s="6">
        <v>3</v>
      </c>
      <c r="B315">
        <v>1</v>
      </c>
      <c r="C315">
        <v>2</v>
      </c>
      <c r="D315">
        <v>34</v>
      </c>
      <c r="E315">
        <f t="shared" si="34"/>
        <v>4</v>
      </c>
      <c r="F315" s="6" t="s">
        <v>3729</v>
      </c>
      <c r="G315" t="s">
        <v>1055</v>
      </c>
      <c r="H315" s="94"/>
      <c r="I315" s="95"/>
      <c r="J315" s="1">
        <v>61088</v>
      </c>
      <c r="K315" s="1"/>
      <c r="L315" s="79">
        <v>69073</v>
      </c>
      <c r="M315" s="83"/>
      <c r="O315" s="111">
        <v>61513</v>
      </c>
      <c r="R315" s="83">
        <v>7560</v>
      </c>
      <c r="S315" s="79">
        <v>67777.5</v>
      </c>
      <c r="T315" s="83"/>
      <c r="U315" s="79">
        <v>88243</v>
      </c>
      <c r="W315" s="111">
        <v>78523</v>
      </c>
      <c r="Z315" s="83">
        <v>9720</v>
      </c>
      <c r="AA315" s="79">
        <v>88181</v>
      </c>
      <c r="AC315" s="111">
        <v>78461</v>
      </c>
      <c r="AF315" s="83">
        <f t="shared" si="35"/>
        <v>9720</v>
      </c>
      <c r="AO315" s="91"/>
      <c r="AT315" s="91"/>
    </row>
    <row r="316" spans="1:46">
      <c r="A316" s="6">
        <v>3</v>
      </c>
      <c r="B316">
        <v>1</v>
      </c>
      <c r="C316">
        <v>2</v>
      </c>
      <c r="D316">
        <v>35</v>
      </c>
      <c r="E316">
        <f t="shared" si="34"/>
        <v>4</v>
      </c>
      <c r="F316" s="6" t="s">
        <v>3730</v>
      </c>
      <c r="G316" t="s">
        <v>2651</v>
      </c>
      <c r="H316" s="94"/>
      <c r="I316" s="95"/>
      <c r="J316" s="1"/>
      <c r="K316" s="1"/>
      <c r="L316" s="94"/>
      <c r="M316" s="83"/>
      <c r="S316" s="79">
        <v>29.5</v>
      </c>
      <c r="T316" s="83"/>
      <c r="U316" s="79">
        <v>30</v>
      </c>
      <c r="Z316" s="83">
        <v>30</v>
      </c>
      <c r="AA316" s="94"/>
      <c r="AO316" s="91"/>
      <c r="AT316" s="91"/>
    </row>
    <row r="317" spans="1:46">
      <c r="A317" s="6">
        <v>3</v>
      </c>
      <c r="B317">
        <v>1</v>
      </c>
      <c r="C317">
        <v>2</v>
      </c>
      <c r="D317">
        <v>36</v>
      </c>
      <c r="E317">
        <f t="shared" si="34"/>
        <v>4</v>
      </c>
      <c r="F317" s="6" t="s">
        <v>3731</v>
      </c>
      <c r="G317" t="s">
        <v>171</v>
      </c>
      <c r="H317" s="79">
        <v>22468</v>
      </c>
      <c r="I317" s="83"/>
      <c r="J317" s="12"/>
      <c r="K317" s="12"/>
      <c r="L317" s="94"/>
      <c r="M317" s="95"/>
      <c r="S317" s="94"/>
      <c r="T317" s="95"/>
      <c r="U317" s="94"/>
      <c r="AA317" s="94"/>
      <c r="AO317" s="91"/>
      <c r="AS317" s="113"/>
      <c r="AT317" s="95"/>
    </row>
    <row r="318" spans="1:46">
      <c r="A318" s="6">
        <v>3</v>
      </c>
      <c r="B318">
        <v>1</v>
      </c>
      <c r="C318">
        <v>2</v>
      </c>
      <c r="D318">
        <v>37</v>
      </c>
      <c r="E318">
        <f t="shared" si="34"/>
        <v>4</v>
      </c>
      <c r="F318" s="6" t="s">
        <v>3732</v>
      </c>
      <c r="G318" t="s">
        <v>172</v>
      </c>
      <c r="H318" s="79">
        <v>57954</v>
      </c>
      <c r="I318" s="83"/>
      <c r="J318" s="1">
        <v>27545</v>
      </c>
      <c r="K318" s="1"/>
      <c r="L318" s="94"/>
      <c r="M318" s="95"/>
      <c r="S318" s="79">
        <v>44378</v>
      </c>
      <c r="T318" s="95"/>
      <c r="U318" s="94"/>
      <c r="AA318" s="94"/>
      <c r="AO318" s="91"/>
      <c r="AS318" s="113"/>
      <c r="AT318" s="95"/>
    </row>
    <row r="319" spans="1:46">
      <c r="A319" s="6">
        <v>3</v>
      </c>
      <c r="B319">
        <v>1</v>
      </c>
      <c r="C319">
        <v>3</v>
      </c>
      <c r="E319">
        <f t="shared" si="34"/>
        <v>3</v>
      </c>
      <c r="F319" s="6" t="s">
        <v>58</v>
      </c>
      <c r="G319" s="6" t="s">
        <v>1056</v>
      </c>
      <c r="H319" s="77">
        <v>121079</v>
      </c>
      <c r="J319" s="18">
        <v>114353</v>
      </c>
      <c r="L319" s="77">
        <v>133006</v>
      </c>
      <c r="O319" s="111">
        <v>17439</v>
      </c>
      <c r="R319" s="83">
        <v>115567</v>
      </c>
      <c r="S319" s="77">
        <v>121636</v>
      </c>
      <c r="U319" s="77">
        <v>117435</v>
      </c>
      <c r="W319" s="111">
        <v>6018</v>
      </c>
      <c r="Z319" s="83">
        <v>111417</v>
      </c>
      <c r="AA319" s="77">
        <v>116140</v>
      </c>
      <c r="AC319" s="111">
        <v>6018</v>
      </c>
      <c r="AF319" s="83">
        <f t="shared" ref="AF319:AF325" si="36">AA319-SUM(AC319:AE319)</f>
        <v>110122</v>
      </c>
    </row>
    <row r="320" spans="1:46">
      <c r="A320" s="6">
        <v>3</v>
      </c>
      <c r="B320">
        <v>1</v>
      </c>
      <c r="C320">
        <v>3</v>
      </c>
      <c r="D320">
        <v>1</v>
      </c>
      <c r="E320">
        <f t="shared" si="34"/>
        <v>4</v>
      </c>
      <c r="F320" s="6" t="s">
        <v>3733</v>
      </c>
      <c r="G320" s="6" t="s">
        <v>1056</v>
      </c>
      <c r="H320" s="79"/>
      <c r="I320" s="83"/>
      <c r="J320" s="18">
        <v>114353</v>
      </c>
      <c r="K320" s="15" t="s">
        <v>173</v>
      </c>
      <c r="L320" s="79">
        <v>133006</v>
      </c>
      <c r="M320" s="83"/>
      <c r="S320" s="77">
        <v>121636</v>
      </c>
      <c r="T320" s="83" t="s">
        <v>3112</v>
      </c>
      <c r="U320" s="79">
        <v>117435</v>
      </c>
      <c r="V320" s="134" t="s">
        <v>2652</v>
      </c>
      <c r="AA320" s="77">
        <v>116140</v>
      </c>
      <c r="AB320" s="134"/>
      <c r="AC320" s="111">
        <v>6018</v>
      </c>
      <c r="AF320" s="83">
        <f t="shared" si="36"/>
        <v>110122</v>
      </c>
    </row>
    <row r="321" spans="1:46">
      <c r="A321" s="6">
        <v>3</v>
      </c>
      <c r="B321">
        <v>1</v>
      </c>
      <c r="C321">
        <v>4</v>
      </c>
      <c r="E321">
        <f t="shared" si="34"/>
        <v>3</v>
      </c>
      <c r="F321" s="6" t="s">
        <v>59</v>
      </c>
      <c r="G321" s="6" t="s">
        <v>174</v>
      </c>
      <c r="H321" s="81">
        <v>547079</v>
      </c>
      <c r="I321" s="82"/>
      <c r="J321" s="26">
        <v>489194</v>
      </c>
      <c r="K321" s="26"/>
      <c r="L321" s="77">
        <v>494325</v>
      </c>
      <c r="O321" s="111">
        <f>SUM(O322:O364)</f>
        <v>64402</v>
      </c>
      <c r="P321" s="111">
        <f t="shared" ref="P321:R321" si="37">SUM(P322:P364)</f>
        <v>0</v>
      </c>
      <c r="Q321" s="111">
        <f t="shared" si="37"/>
        <v>57598</v>
      </c>
      <c r="R321" s="83">
        <f t="shared" si="37"/>
        <v>372525</v>
      </c>
      <c r="S321" s="77">
        <v>485543</v>
      </c>
      <c r="U321" s="77">
        <v>487065</v>
      </c>
      <c r="W321" s="111">
        <v>45584</v>
      </c>
      <c r="Y321" s="111">
        <v>59160</v>
      </c>
      <c r="Z321" s="83">
        <v>382321</v>
      </c>
      <c r="AA321" s="77">
        <v>502109</v>
      </c>
      <c r="AC321" s="111">
        <v>77236</v>
      </c>
      <c r="AE321" s="111">
        <v>58363</v>
      </c>
      <c r="AF321" s="83">
        <f t="shared" si="36"/>
        <v>366510</v>
      </c>
      <c r="AO321" s="91"/>
      <c r="AT321" s="91"/>
    </row>
    <row r="322" spans="1:46">
      <c r="A322" s="6">
        <v>3</v>
      </c>
      <c r="B322">
        <v>1</v>
      </c>
      <c r="C322">
        <v>4</v>
      </c>
      <c r="D322">
        <v>1</v>
      </c>
      <c r="E322">
        <f t="shared" si="34"/>
        <v>4</v>
      </c>
      <c r="F322" s="6" t="s">
        <v>3734</v>
      </c>
      <c r="G322" t="s">
        <v>1322</v>
      </c>
      <c r="H322" s="79"/>
      <c r="I322" s="83"/>
      <c r="J322" s="1">
        <v>2369</v>
      </c>
      <c r="K322" s="1" t="s">
        <v>2246</v>
      </c>
      <c r="L322" s="79">
        <v>553</v>
      </c>
      <c r="M322" s="83"/>
      <c r="O322" s="111">
        <v>275</v>
      </c>
      <c r="R322" s="83">
        <v>278</v>
      </c>
      <c r="S322" s="79">
        <v>526.70000000000005</v>
      </c>
      <c r="T322" s="83" t="s">
        <v>3032</v>
      </c>
      <c r="U322" s="79">
        <v>370</v>
      </c>
      <c r="V322" s="111" t="s">
        <v>2654</v>
      </c>
      <c r="W322" s="111">
        <v>184</v>
      </c>
      <c r="Z322" s="83">
        <v>186</v>
      </c>
      <c r="AA322" s="79">
        <v>539</v>
      </c>
      <c r="AB322" s="111"/>
      <c r="AC322" s="111">
        <v>268</v>
      </c>
      <c r="AF322" s="83">
        <f t="shared" si="36"/>
        <v>271</v>
      </c>
      <c r="AO322" s="91"/>
      <c r="AT322" s="91"/>
    </row>
    <row r="323" spans="1:46">
      <c r="A323" s="6">
        <v>3</v>
      </c>
      <c r="B323">
        <v>1</v>
      </c>
      <c r="C323">
        <v>4</v>
      </c>
      <c r="D323">
        <v>2</v>
      </c>
      <c r="E323">
        <f t="shared" si="34"/>
        <v>4</v>
      </c>
      <c r="F323" s="6" t="s">
        <v>3735</v>
      </c>
      <c r="G323" t="s">
        <v>4169</v>
      </c>
      <c r="H323" s="79">
        <v>8567</v>
      </c>
      <c r="I323" s="83"/>
      <c r="J323" s="1">
        <v>8595</v>
      </c>
      <c r="K323" s="1" t="s">
        <v>2350</v>
      </c>
      <c r="L323" s="79">
        <v>8605</v>
      </c>
      <c r="M323" s="83"/>
      <c r="O323" s="111">
        <v>3257</v>
      </c>
      <c r="R323" s="83">
        <v>5348</v>
      </c>
      <c r="S323" s="79">
        <v>8576.6880000000001</v>
      </c>
      <c r="T323" s="83" t="s">
        <v>3113</v>
      </c>
      <c r="U323" s="79">
        <v>8805</v>
      </c>
      <c r="V323" s="111" t="s">
        <v>2655</v>
      </c>
      <c r="W323" s="111">
        <v>3257</v>
      </c>
      <c r="Z323" s="83">
        <v>5548</v>
      </c>
      <c r="AA323" s="79">
        <v>8603</v>
      </c>
      <c r="AB323" s="111"/>
      <c r="AC323" s="111">
        <v>3262</v>
      </c>
      <c r="AF323" s="83">
        <f t="shared" si="36"/>
        <v>5341</v>
      </c>
      <c r="AO323" s="91"/>
      <c r="AT323" s="91"/>
    </row>
    <row r="324" spans="1:46">
      <c r="A324" s="6">
        <v>3</v>
      </c>
      <c r="B324">
        <v>1</v>
      </c>
      <c r="C324">
        <v>4</v>
      </c>
      <c r="D324">
        <v>3</v>
      </c>
      <c r="E324">
        <f t="shared" si="34"/>
        <v>4</v>
      </c>
      <c r="F324" s="6" t="s">
        <v>3736</v>
      </c>
      <c r="G324" t="s">
        <v>176</v>
      </c>
      <c r="H324" s="79">
        <v>35015</v>
      </c>
      <c r="I324" s="83"/>
      <c r="J324" s="1">
        <v>30629</v>
      </c>
      <c r="K324" s="1"/>
      <c r="L324" s="79">
        <v>29108</v>
      </c>
      <c r="M324" s="91"/>
      <c r="Q324" s="111">
        <v>7345</v>
      </c>
      <c r="R324" s="83">
        <v>21763</v>
      </c>
      <c r="S324" s="122">
        <v>31786</v>
      </c>
      <c r="T324" s="91"/>
      <c r="U324" s="79">
        <v>33532</v>
      </c>
      <c r="V324" s="117"/>
      <c r="Y324" s="111">
        <v>9082</v>
      </c>
      <c r="Z324" s="83">
        <v>24450</v>
      </c>
      <c r="AA324" s="79">
        <v>31620</v>
      </c>
      <c r="AB324" s="117"/>
      <c r="AE324" s="111">
        <v>8086</v>
      </c>
      <c r="AF324" s="83">
        <f t="shared" si="36"/>
        <v>23534</v>
      </c>
      <c r="AG324" s="28" t="s">
        <v>2096</v>
      </c>
      <c r="AN324" s="111">
        <v>28884</v>
      </c>
      <c r="AP324" s="1">
        <v>31655</v>
      </c>
      <c r="AS324" s="111">
        <v>33287</v>
      </c>
    </row>
    <row r="325" spans="1:46">
      <c r="A325" s="6">
        <v>3</v>
      </c>
      <c r="B325">
        <v>1</v>
      </c>
      <c r="C325">
        <v>4</v>
      </c>
      <c r="D325">
        <v>4</v>
      </c>
      <c r="E325">
        <f t="shared" si="34"/>
        <v>4</v>
      </c>
      <c r="F325" s="6" t="s">
        <v>3737</v>
      </c>
      <c r="G325" t="s">
        <v>4170</v>
      </c>
      <c r="H325" s="79">
        <v>60747</v>
      </c>
      <c r="I325" s="83"/>
      <c r="J325" s="1">
        <v>60328</v>
      </c>
      <c r="K325" s="1"/>
      <c r="L325" s="79">
        <v>65785</v>
      </c>
      <c r="M325" s="91"/>
      <c r="R325" s="83">
        <v>65785</v>
      </c>
      <c r="S325" s="122">
        <v>64555</v>
      </c>
      <c r="T325" s="91"/>
      <c r="U325" s="79">
        <v>59491</v>
      </c>
      <c r="V325" s="117"/>
      <c r="Z325" s="83">
        <v>59491</v>
      </c>
      <c r="AA325" s="79">
        <v>59072</v>
      </c>
      <c r="AB325" s="117"/>
      <c r="AF325" s="83">
        <f t="shared" si="36"/>
        <v>59072</v>
      </c>
      <c r="AG325" s="28" t="s">
        <v>2097</v>
      </c>
      <c r="AN325" s="111">
        <v>50035</v>
      </c>
      <c r="AP325" s="1">
        <v>48805</v>
      </c>
      <c r="AS325" s="111">
        <v>43741</v>
      </c>
    </row>
    <row r="326" spans="1:46" hidden="1">
      <c r="A326" s="6"/>
      <c r="G326"/>
      <c r="H326" s="79"/>
      <c r="I326" s="83"/>
      <c r="J326" s="1"/>
      <c r="K326" s="1"/>
      <c r="L326" s="79"/>
      <c r="M326" s="91"/>
      <c r="S326" s="122"/>
      <c r="T326" s="91"/>
      <c r="U326" s="79"/>
      <c r="V326" s="117"/>
      <c r="AA326" s="79"/>
      <c r="AB326" s="117"/>
      <c r="AG326" s="28" t="s">
        <v>2098</v>
      </c>
      <c r="AN326" s="111">
        <v>9000</v>
      </c>
      <c r="AP326" s="1">
        <v>9000</v>
      </c>
      <c r="AS326" s="111">
        <v>9000</v>
      </c>
    </row>
    <row r="327" spans="1:46" hidden="1">
      <c r="A327" s="6"/>
      <c r="G327"/>
      <c r="H327" s="79"/>
      <c r="I327" s="83"/>
      <c r="J327" s="1"/>
      <c r="K327" s="1"/>
      <c r="L327" s="79"/>
      <c r="M327" s="91"/>
      <c r="S327" s="122"/>
      <c r="T327" s="91"/>
      <c r="U327" s="79"/>
      <c r="V327" s="117"/>
      <c r="AA327" s="79"/>
      <c r="AB327" s="117"/>
      <c r="AG327" s="28" t="s">
        <v>2099</v>
      </c>
      <c r="AN327" s="111">
        <v>6750</v>
      </c>
      <c r="AP327" s="1">
        <v>6750</v>
      </c>
      <c r="AS327" s="111">
        <v>6750</v>
      </c>
    </row>
    <row r="328" spans="1:46">
      <c r="A328" s="6">
        <v>3</v>
      </c>
      <c r="B328">
        <v>1</v>
      </c>
      <c r="C328">
        <v>4</v>
      </c>
      <c r="D328">
        <v>5</v>
      </c>
      <c r="E328">
        <f t="shared" si="34"/>
        <v>4</v>
      </c>
      <c r="F328" s="6" t="s">
        <v>3738</v>
      </c>
      <c r="G328" t="s">
        <v>1323</v>
      </c>
      <c r="H328" s="79"/>
      <c r="I328" s="83"/>
      <c r="J328" s="1">
        <v>599</v>
      </c>
      <c r="K328" s="1"/>
      <c r="L328" s="79">
        <v>331</v>
      </c>
      <c r="M328" s="91"/>
      <c r="R328" s="83">
        <v>331</v>
      </c>
      <c r="S328" s="122">
        <v>1132.5</v>
      </c>
      <c r="T328" s="91" t="s">
        <v>3114</v>
      </c>
      <c r="U328" s="79">
        <v>240</v>
      </c>
      <c r="V328" s="117" t="s">
        <v>2656</v>
      </c>
      <c r="Z328" s="83">
        <v>240</v>
      </c>
      <c r="AA328" s="79">
        <v>117</v>
      </c>
      <c r="AB328" s="117"/>
      <c r="AF328" s="83">
        <f t="shared" ref="AF328:AF329" si="38">AA328-SUM(AC328:AE328)</f>
        <v>117</v>
      </c>
    </row>
    <row r="329" spans="1:46">
      <c r="A329" s="6">
        <v>3</v>
      </c>
      <c r="B329">
        <v>1</v>
      </c>
      <c r="C329">
        <v>4</v>
      </c>
      <c r="D329">
        <v>6</v>
      </c>
      <c r="E329">
        <f t="shared" si="34"/>
        <v>4</v>
      </c>
      <c r="F329" s="6" t="s">
        <v>3739</v>
      </c>
      <c r="G329" t="s">
        <v>2100</v>
      </c>
      <c r="H329" s="79"/>
      <c r="I329" s="83"/>
      <c r="J329" s="1">
        <v>437</v>
      </c>
      <c r="K329" s="1"/>
      <c r="L329" s="79">
        <v>821</v>
      </c>
      <c r="M329" s="91"/>
      <c r="O329" s="111">
        <v>409</v>
      </c>
      <c r="R329" s="83">
        <v>412</v>
      </c>
      <c r="S329" s="122">
        <v>354.7</v>
      </c>
      <c r="T329" s="91"/>
      <c r="U329" s="79">
        <v>796</v>
      </c>
      <c r="V329" s="117" t="s">
        <v>2657</v>
      </c>
      <c r="W329" s="111">
        <v>397</v>
      </c>
      <c r="Z329" s="83">
        <v>399</v>
      </c>
      <c r="AA329" s="79">
        <v>199</v>
      </c>
      <c r="AB329" s="117"/>
      <c r="AC329" s="111">
        <v>98</v>
      </c>
      <c r="AF329" s="83">
        <f t="shared" si="38"/>
        <v>101</v>
      </c>
    </row>
    <row r="330" spans="1:46">
      <c r="A330" s="6">
        <v>3</v>
      </c>
      <c r="B330">
        <v>1</v>
      </c>
      <c r="C330">
        <v>4</v>
      </c>
      <c r="D330">
        <v>7</v>
      </c>
      <c r="E330">
        <f t="shared" si="34"/>
        <v>4</v>
      </c>
      <c r="F330" s="6" t="s">
        <v>3740</v>
      </c>
      <c r="G330" t="s">
        <v>1057</v>
      </c>
      <c r="H330" s="89"/>
      <c r="I330" s="83"/>
      <c r="J330" s="1">
        <v>1199</v>
      </c>
      <c r="K330" s="1"/>
      <c r="L330" s="79">
        <v>3291</v>
      </c>
      <c r="M330" s="83"/>
      <c r="R330" s="83">
        <v>3291</v>
      </c>
      <c r="S330" s="79">
        <v>710</v>
      </c>
      <c r="T330" s="83"/>
      <c r="U330" s="79">
        <v>2760</v>
      </c>
      <c r="V330" s="111"/>
      <c r="Z330" s="83">
        <v>2760</v>
      </c>
      <c r="AA330" s="94"/>
      <c r="AB330" s="111"/>
      <c r="AG330" s="25" t="s">
        <v>2101</v>
      </c>
      <c r="AN330" s="111">
        <v>3060</v>
      </c>
      <c r="AP330" s="1">
        <v>561</v>
      </c>
      <c r="AS330" s="111">
        <v>2550</v>
      </c>
    </row>
    <row r="331" spans="1:46">
      <c r="A331" s="6">
        <v>3</v>
      </c>
      <c r="B331">
        <v>1</v>
      </c>
      <c r="C331">
        <v>4</v>
      </c>
      <c r="D331">
        <v>8</v>
      </c>
      <c r="E331">
        <f t="shared" si="34"/>
        <v>4</v>
      </c>
      <c r="F331" s="6" t="s">
        <v>3741</v>
      </c>
      <c r="G331" t="s">
        <v>177</v>
      </c>
      <c r="H331" s="79">
        <v>2134</v>
      </c>
      <c r="I331" s="83"/>
      <c r="J331" s="1"/>
      <c r="K331" s="1"/>
      <c r="L331" s="94"/>
      <c r="M331" s="95"/>
      <c r="S331" s="94"/>
      <c r="T331" s="95"/>
      <c r="U331" s="94"/>
      <c r="V331" s="133"/>
      <c r="AA331" s="94"/>
      <c r="AB331" s="133"/>
    </row>
    <row r="332" spans="1:46">
      <c r="A332" s="6">
        <v>3</v>
      </c>
      <c r="B332">
        <v>1</v>
      </c>
      <c r="C332">
        <v>4</v>
      </c>
      <c r="D332">
        <v>9</v>
      </c>
      <c r="E332">
        <f t="shared" si="34"/>
        <v>4</v>
      </c>
      <c r="F332" s="6" t="s">
        <v>3742</v>
      </c>
      <c r="G332" t="s">
        <v>1324</v>
      </c>
      <c r="H332" s="79">
        <v>6023</v>
      </c>
      <c r="I332" s="83"/>
      <c r="J332" s="1">
        <v>9117</v>
      </c>
      <c r="K332" s="1"/>
      <c r="L332" s="79">
        <v>10082</v>
      </c>
      <c r="M332" s="91"/>
      <c r="O332" s="111">
        <v>2827</v>
      </c>
      <c r="R332" s="83">
        <v>7255</v>
      </c>
      <c r="S332" s="122">
        <v>9165</v>
      </c>
      <c r="T332" s="91"/>
      <c r="U332" s="79">
        <v>10015</v>
      </c>
      <c r="V332" s="117"/>
      <c r="W332" s="111">
        <v>2804</v>
      </c>
      <c r="Z332" s="83">
        <v>7211</v>
      </c>
      <c r="AA332" s="79">
        <v>10701</v>
      </c>
      <c r="AB332" s="117"/>
      <c r="AC332" s="111">
        <v>2820</v>
      </c>
      <c r="AF332" s="83">
        <f t="shared" ref="AF332:AF343" si="39">AA332-SUM(AC332:AE332)</f>
        <v>7881</v>
      </c>
      <c r="AG332" s="28" t="s">
        <v>2102</v>
      </c>
      <c r="AK332" s="1">
        <v>2429</v>
      </c>
      <c r="AN332" s="111">
        <v>3367</v>
      </c>
      <c r="AP332" s="1">
        <v>2479</v>
      </c>
      <c r="AS332" s="111">
        <v>3340</v>
      </c>
    </row>
    <row r="333" spans="1:46" hidden="1">
      <c r="A333" s="6"/>
      <c r="G333"/>
      <c r="H333" s="79"/>
      <c r="I333" s="83"/>
      <c r="J333" s="1"/>
      <c r="K333" s="1"/>
      <c r="L333" s="79"/>
      <c r="M333" s="91"/>
      <c r="S333" s="122"/>
      <c r="T333" s="91"/>
      <c r="U333" s="79"/>
      <c r="V333" s="117"/>
      <c r="AA333" s="79"/>
      <c r="AB333" s="117"/>
      <c r="AG333" s="28" t="s">
        <v>2653</v>
      </c>
      <c r="AP333" s="1">
        <v>6099</v>
      </c>
      <c r="AS333" s="111">
        <v>6054</v>
      </c>
    </row>
    <row r="334" spans="1:46">
      <c r="A334" s="6">
        <v>3</v>
      </c>
      <c r="B334">
        <v>1</v>
      </c>
      <c r="C334">
        <v>4</v>
      </c>
      <c r="D334">
        <v>10</v>
      </c>
      <c r="E334">
        <f t="shared" si="34"/>
        <v>4</v>
      </c>
      <c r="F334" s="6" t="s">
        <v>3743</v>
      </c>
      <c r="G334" t="s">
        <v>178</v>
      </c>
      <c r="H334" s="79">
        <v>40402</v>
      </c>
      <c r="I334" s="83"/>
      <c r="J334" s="1">
        <v>43722</v>
      </c>
      <c r="K334" s="1" t="s">
        <v>2345</v>
      </c>
      <c r="L334" s="79">
        <v>43994</v>
      </c>
      <c r="M334" s="83"/>
      <c r="O334" s="111">
        <v>12495</v>
      </c>
      <c r="R334" s="83">
        <v>31499</v>
      </c>
      <c r="S334" s="79">
        <v>42340</v>
      </c>
      <c r="T334" s="83"/>
      <c r="U334" s="79">
        <v>41887</v>
      </c>
      <c r="V334" s="111" t="s">
        <v>2658</v>
      </c>
      <c r="W334" s="111">
        <v>12495</v>
      </c>
      <c r="Z334" s="83">
        <v>29392</v>
      </c>
      <c r="AA334" s="79">
        <v>40491</v>
      </c>
      <c r="AB334" s="111"/>
      <c r="AC334" s="111">
        <v>12495</v>
      </c>
      <c r="AF334" s="83">
        <f t="shared" si="39"/>
        <v>27996</v>
      </c>
      <c r="AO334" s="91"/>
      <c r="AT334" s="91"/>
    </row>
    <row r="335" spans="1:46">
      <c r="A335" s="6">
        <v>3</v>
      </c>
      <c r="B335">
        <v>1</v>
      </c>
      <c r="C335">
        <v>4</v>
      </c>
      <c r="D335">
        <v>11</v>
      </c>
      <c r="E335">
        <f t="shared" si="34"/>
        <v>4</v>
      </c>
      <c r="F335" s="6" t="s">
        <v>3744</v>
      </c>
      <c r="G335" t="s">
        <v>179</v>
      </c>
      <c r="H335" s="79">
        <v>224555</v>
      </c>
      <c r="I335" s="83"/>
      <c r="J335" s="1">
        <v>220289.8</v>
      </c>
      <c r="K335" s="1"/>
      <c r="L335" s="79">
        <v>219006</v>
      </c>
      <c r="M335" s="83"/>
      <c r="O335" s="111">
        <v>21359</v>
      </c>
      <c r="Q335" s="111">
        <v>50252</v>
      </c>
      <c r="R335" s="83">
        <v>147395</v>
      </c>
      <c r="S335" s="79">
        <v>222572.5</v>
      </c>
      <c r="T335" s="83"/>
      <c r="U335" s="79">
        <v>220582</v>
      </c>
      <c r="V335" s="111"/>
      <c r="W335" s="111">
        <v>3550</v>
      </c>
      <c r="Y335" s="111">
        <v>50077</v>
      </c>
      <c r="Z335" s="83">
        <v>166955</v>
      </c>
      <c r="AA335" s="79">
        <v>221391</v>
      </c>
      <c r="AB335" s="111"/>
      <c r="AC335" s="111">
        <v>12609</v>
      </c>
      <c r="AE335" s="111">
        <v>50294</v>
      </c>
      <c r="AF335" s="83">
        <f t="shared" si="39"/>
        <v>158488</v>
      </c>
      <c r="AG335" s="28" t="s">
        <v>893</v>
      </c>
      <c r="AH335" s="79">
        <v>207813</v>
      </c>
      <c r="AK335" s="1">
        <v>203404</v>
      </c>
      <c r="AN335" s="111">
        <v>202313</v>
      </c>
      <c r="AO335" s="91"/>
      <c r="AP335" s="1">
        <v>202581</v>
      </c>
      <c r="AS335" s="111">
        <v>202674</v>
      </c>
      <c r="AT335" s="91" t="s">
        <v>2659</v>
      </c>
    </row>
    <row r="336" spans="1:46">
      <c r="A336" s="6">
        <v>3</v>
      </c>
      <c r="B336">
        <v>1</v>
      </c>
      <c r="C336">
        <v>4</v>
      </c>
      <c r="D336">
        <v>12</v>
      </c>
      <c r="E336">
        <f t="shared" si="34"/>
        <v>4</v>
      </c>
      <c r="F336" s="6" t="s">
        <v>3745</v>
      </c>
      <c r="G336" t="s">
        <v>180</v>
      </c>
      <c r="H336" s="79">
        <v>12168</v>
      </c>
      <c r="I336" s="83"/>
      <c r="J336" s="1">
        <v>17514</v>
      </c>
      <c r="K336" s="1"/>
      <c r="L336" s="79">
        <v>17236</v>
      </c>
      <c r="M336" s="83"/>
      <c r="O336" s="111">
        <v>7248</v>
      </c>
      <c r="R336" s="83">
        <v>9988</v>
      </c>
      <c r="S336" s="79">
        <v>15789.977999999999</v>
      </c>
      <c r="T336" s="83" t="s">
        <v>3115</v>
      </c>
      <c r="U336" s="79">
        <v>17232</v>
      </c>
      <c r="V336" s="111" t="s">
        <v>2660</v>
      </c>
      <c r="W336" s="111">
        <v>7248</v>
      </c>
      <c r="Z336" s="83">
        <v>9984</v>
      </c>
      <c r="AA336" s="79">
        <v>17232</v>
      </c>
      <c r="AB336" s="111"/>
      <c r="AC336" s="111">
        <v>7248</v>
      </c>
      <c r="AF336" s="83">
        <f t="shared" si="39"/>
        <v>9984</v>
      </c>
      <c r="AO336" s="91"/>
      <c r="AT336" s="91"/>
    </row>
    <row r="337" spans="1:46">
      <c r="A337" s="6">
        <v>3</v>
      </c>
      <c r="B337">
        <v>1</v>
      </c>
      <c r="C337">
        <v>4</v>
      </c>
      <c r="D337">
        <v>13</v>
      </c>
      <c r="E337">
        <f t="shared" si="34"/>
        <v>4</v>
      </c>
      <c r="F337" s="6" t="s">
        <v>3746</v>
      </c>
      <c r="G337" t="s">
        <v>181</v>
      </c>
      <c r="H337" s="79">
        <v>23637</v>
      </c>
      <c r="I337" s="83"/>
      <c r="J337" s="1">
        <v>25005</v>
      </c>
      <c r="K337" s="1" t="s">
        <v>2348</v>
      </c>
      <c r="L337" s="79">
        <v>24870</v>
      </c>
      <c r="M337" s="91" t="s">
        <v>2103</v>
      </c>
      <c r="R337" s="83">
        <v>24870</v>
      </c>
      <c r="S337" s="122">
        <v>24868.89</v>
      </c>
      <c r="T337" s="91" t="s">
        <v>3116</v>
      </c>
      <c r="U337" s="79">
        <v>25565</v>
      </c>
      <c r="V337" s="117" t="s">
        <v>2103</v>
      </c>
      <c r="Z337" s="83">
        <v>25565</v>
      </c>
      <c r="AA337" s="79">
        <v>25930</v>
      </c>
      <c r="AB337" s="117"/>
      <c r="AF337" s="83">
        <f t="shared" si="39"/>
        <v>25930</v>
      </c>
    </row>
    <row r="338" spans="1:46">
      <c r="A338" s="6">
        <v>3</v>
      </c>
      <c r="B338">
        <v>1</v>
      </c>
      <c r="C338">
        <v>4</v>
      </c>
      <c r="D338">
        <v>14</v>
      </c>
      <c r="E338">
        <f t="shared" si="34"/>
        <v>4</v>
      </c>
      <c r="F338" s="6" t="s">
        <v>3747</v>
      </c>
      <c r="G338" t="s">
        <v>1325</v>
      </c>
      <c r="H338" s="79"/>
      <c r="I338" s="83"/>
      <c r="J338" s="1">
        <v>1294</v>
      </c>
      <c r="K338" s="1"/>
      <c r="L338" s="79">
        <v>1988</v>
      </c>
      <c r="M338" s="83"/>
      <c r="R338" s="83">
        <v>1988</v>
      </c>
      <c r="S338" s="79">
        <v>955</v>
      </c>
      <c r="T338" s="83"/>
      <c r="U338" s="79">
        <v>1536</v>
      </c>
      <c r="V338" s="111" t="s">
        <v>2661</v>
      </c>
      <c r="Z338" s="83">
        <v>1536</v>
      </c>
      <c r="AA338" s="79">
        <v>1373</v>
      </c>
      <c r="AB338" s="111"/>
      <c r="AF338" s="83">
        <f t="shared" si="39"/>
        <v>1373</v>
      </c>
      <c r="AO338" s="91"/>
      <c r="AT338" s="91"/>
    </row>
    <row r="339" spans="1:46">
      <c r="A339" s="6">
        <v>3</v>
      </c>
      <c r="B339">
        <v>1</v>
      </c>
      <c r="C339">
        <v>4</v>
      </c>
      <c r="D339">
        <v>15</v>
      </c>
      <c r="E339">
        <f t="shared" si="34"/>
        <v>4</v>
      </c>
      <c r="F339" s="6" t="s">
        <v>3748</v>
      </c>
      <c r="G339" t="s">
        <v>1326</v>
      </c>
      <c r="H339" s="79"/>
      <c r="I339" s="83"/>
      <c r="J339" s="1">
        <v>697</v>
      </c>
      <c r="K339" s="1" t="s">
        <v>2347</v>
      </c>
      <c r="L339" s="79">
        <v>1350</v>
      </c>
      <c r="M339" s="83"/>
      <c r="R339" s="83">
        <v>1350</v>
      </c>
      <c r="S339" s="79">
        <v>567.70000000000005</v>
      </c>
      <c r="T339" s="83"/>
      <c r="U339" s="79">
        <v>876</v>
      </c>
      <c r="V339" s="111" t="s">
        <v>2662</v>
      </c>
      <c r="Z339" s="83">
        <v>876</v>
      </c>
      <c r="AA339" s="79">
        <v>709</v>
      </c>
      <c r="AB339" s="111"/>
      <c r="AF339" s="83">
        <f t="shared" si="39"/>
        <v>709</v>
      </c>
      <c r="AO339" s="91"/>
      <c r="AT339" s="91"/>
    </row>
    <row r="340" spans="1:46">
      <c r="A340" s="6">
        <v>3</v>
      </c>
      <c r="B340">
        <v>1</v>
      </c>
      <c r="C340">
        <v>4</v>
      </c>
      <c r="D340">
        <v>16</v>
      </c>
      <c r="E340">
        <f t="shared" si="34"/>
        <v>4</v>
      </c>
      <c r="F340" s="6" t="s">
        <v>3749</v>
      </c>
      <c r="G340" t="s">
        <v>1327</v>
      </c>
      <c r="H340" s="79"/>
      <c r="I340" s="83"/>
      <c r="J340" s="1">
        <v>25</v>
      </c>
      <c r="K340" s="1"/>
      <c r="L340" s="79">
        <v>51</v>
      </c>
      <c r="M340" s="83"/>
      <c r="O340" s="111">
        <v>25</v>
      </c>
      <c r="R340" s="83">
        <v>26</v>
      </c>
      <c r="S340" s="79">
        <v>0.18</v>
      </c>
      <c r="T340" s="83" t="s">
        <v>3117</v>
      </c>
      <c r="U340" s="79">
        <v>51</v>
      </c>
      <c r="V340" s="111" t="s">
        <v>2663</v>
      </c>
      <c r="W340" s="111">
        <v>25</v>
      </c>
      <c r="Z340" s="83">
        <v>26</v>
      </c>
      <c r="AA340" s="79">
        <v>51</v>
      </c>
      <c r="AB340" s="111"/>
      <c r="AC340" s="111">
        <v>25</v>
      </c>
      <c r="AF340" s="83">
        <f t="shared" si="39"/>
        <v>26</v>
      </c>
      <c r="AO340" s="91"/>
      <c r="AT340" s="91"/>
    </row>
    <row r="341" spans="1:46">
      <c r="A341" s="6">
        <v>3</v>
      </c>
      <c r="B341">
        <v>1</v>
      </c>
      <c r="C341">
        <v>4</v>
      </c>
      <c r="D341">
        <v>17</v>
      </c>
      <c r="E341">
        <f t="shared" si="34"/>
        <v>4</v>
      </c>
      <c r="F341" s="6" t="s">
        <v>3750</v>
      </c>
      <c r="G341" t="s">
        <v>1328</v>
      </c>
      <c r="H341" s="79"/>
      <c r="I341" s="83"/>
      <c r="J341" s="1">
        <v>3498</v>
      </c>
      <c r="K341" s="1"/>
      <c r="L341" s="79">
        <v>4341</v>
      </c>
      <c r="M341" s="83"/>
      <c r="O341" s="111">
        <v>2169</v>
      </c>
      <c r="R341" s="83">
        <v>2172</v>
      </c>
      <c r="S341" s="79">
        <v>3384.5</v>
      </c>
      <c r="T341" s="83"/>
      <c r="U341" s="79">
        <v>4333</v>
      </c>
      <c r="V341" s="111" t="s">
        <v>2591</v>
      </c>
      <c r="W341" s="111">
        <v>2165</v>
      </c>
      <c r="Z341" s="83">
        <v>2168</v>
      </c>
      <c r="AA341" s="79">
        <v>3658</v>
      </c>
      <c r="AB341" s="111"/>
      <c r="AC341" s="111">
        <v>1828</v>
      </c>
      <c r="AF341" s="83">
        <f t="shared" si="39"/>
        <v>1830</v>
      </c>
      <c r="AO341" s="91"/>
      <c r="AT341" s="91"/>
    </row>
    <row r="342" spans="1:46">
      <c r="A342" s="6">
        <v>3</v>
      </c>
      <c r="B342">
        <v>1</v>
      </c>
      <c r="C342">
        <v>4</v>
      </c>
      <c r="D342">
        <v>18</v>
      </c>
      <c r="E342">
        <f t="shared" si="34"/>
        <v>4</v>
      </c>
      <c r="F342" s="6" t="s">
        <v>3751</v>
      </c>
      <c r="G342" t="s">
        <v>1329</v>
      </c>
      <c r="H342" s="79"/>
      <c r="I342" s="83"/>
      <c r="J342" s="1">
        <v>315</v>
      </c>
      <c r="K342" s="1" t="s">
        <v>2346</v>
      </c>
      <c r="L342" s="79">
        <v>315</v>
      </c>
      <c r="M342" s="83"/>
      <c r="R342" s="83">
        <v>315</v>
      </c>
      <c r="S342" s="79">
        <v>315</v>
      </c>
      <c r="T342" s="83"/>
      <c r="U342" s="79">
        <v>315</v>
      </c>
      <c r="V342" s="111" t="s">
        <v>2664</v>
      </c>
      <c r="Z342" s="83">
        <v>315</v>
      </c>
      <c r="AA342" s="79">
        <v>315</v>
      </c>
      <c r="AB342" s="111"/>
      <c r="AF342" s="83">
        <f t="shared" si="39"/>
        <v>315</v>
      </c>
      <c r="AO342" s="91"/>
      <c r="AT342" s="91"/>
    </row>
    <row r="343" spans="1:46">
      <c r="A343" s="6">
        <v>3</v>
      </c>
      <c r="B343">
        <v>1</v>
      </c>
      <c r="C343">
        <v>4</v>
      </c>
      <c r="D343">
        <v>19</v>
      </c>
      <c r="E343">
        <f t="shared" si="34"/>
        <v>4</v>
      </c>
      <c r="F343" s="6" t="s">
        <v>3752</v>
      </c>
      <c r="G343" t="s">
        <v>2104</v>
      </c>
      <c r="H343" s="79"/>
      <c r="I343" s="83"/>
      <c r="J343" s="1">
        <v>28192</v>
      </c>
      <c r="K343" s="1"/>
      <c r="L343" s="79">
        <v>31827</v>
      </c>
      <c r="M343" s="83"/>
      <c r="O343" s="111">
        <v>8498</v>
      </c>
      <c r="Q343" s="111">
        <v>1</v>
      </c>
      <c r="R343" s="83">
        <v>23328</v>
      </c>
      <c r="S343" s="79">
        <v>22912.6</v>
      </c>
      <c r="T343" s="83"/>
      <c r="U343" s="79">
        <v>29340</v>
      </c>
      <c r="V343" s="111" t="s">
        <v>2591</v>
      </c>
      <c r="W343" s="111">
        <v>7736</v>
      </c>
      <c r="Y343" s="111">
        <v>1</v>
      </c>
      <c r="Z343" s="83">
        <v>21603</v>
      </c>
      <c r="AA343" s="79">
        <v>26908</v>
      </c>
      <c r="AB343" s="111"/>
      <c r="AC343" s="111">
        <v>6985</v>
      </c>
      <c r="AE343" s="111">
        <v>1</v>
      </c>
      <c r="AF343" s="83">
        <f t="shared" si="39"/>
        <v>19922</v>
      </c>
      <c r="AO343" s="91"/>
      <c r="AT343" s="91"/>
    </row>
    <row r="344" spans="1:46">
      <c r="A344" s="6">
        <v>3</v>
      </c>
      <c r="B344">
        <v>1</v>
      </c>
      <c r="C344">
        <v>4</v>
      </c>
      <c r="D344">
        <v>20</v>
      </c>
      <c r="E344">
        <f t="shared" si="34"/>
        <v>4</v>
      </c>
      <c r="F344" s="6" t="s">
        <v>3753</v>
      </c>
      <c r="G344" t="s">
        <v>182</v>
      </c>
      <c r="H344" s="79">
        <v>12035</v>
      </c>
      <c r="I344" s="83"/>
      <c r="J344" s="12"/>
      <c r="K344" s="12"/>
      <c r="L344" s="94"/>
      <c r="M344" s="95"/>
      <c r="S344" s="94"/>
      <c r="T344" s="95"/>
      <c r="U344" s="94"/>
      <c r="V344" s="113"/>
      <c r="Z344" s="95"/>
      <c r="AA344" s="94"/>
      <c r="AB344" s="113"/>
      <c r="AF344" s="95"/>
      <c r="AO344" s="91"/>
      <c r="AT344" s="91"/>
    </row>
    <row r="345" spans="1:46">
      <c r="A345" s="6">
        <v>3</v>
      </c>
      <c r="B345">
        <v>1</v>
      </c>
      <c r="C345">
        <v>4</v>
      </c>
      <c r="D345">
        <v>21</v>
      </c>
      <c r="E345">
        <f t="shared" si="34"/>
        <v>4</v>
      </c>
      <c r="F345" s="6" t="s">
        <v>3754</v>
      </c>
      <c r="G345" t="s">
        <v>183</v>
      </c>
      <c r="H345" s="79">
        <v>10884</v>
      </c>
      <c r="I345" s="83"/>
      <c r="J345" s="12"/>
      <c r="K345" s="12"/>
      <c r="L345" s="94"/>
      <c r="M345" s="95"/>
      <c r="S345" s="94"/>
      <c r="T345" s="95"/>
      <c r="U345" s="94"/>
      <c r="V345" s="113"/>
      <c r="AA345" s="94"/>
      <c r="AB345" s="113"/>
      <c r="AO345" s="91"/>
      <c r="AT345" s="91"/>
    </row>
    <row r="346" spans="1:46">
      <c r="A346" s="6">
        <v>3</v>
      </c>
      <c r="B346">
        <v>1</v>
      </c>
      <c r="C346">
        <v>4</v>
      </c>
      <c r="D346">
        <v>22</v>
      </c>
      <c r="E346">
        <f t="shared" si="34"/>
        <v>4</v>
      </c>
      <c r="F346" s="6" t="s">
        <v>3755</v>
      </c>
      <c r="G346" t="s">
        <v>2105</v>
      </c>
      <c r="H346" s="79"/>
      <c r="I346" s="83"/>
      <c r="J346" s="1"/>
      <c r="K346" s="1"/>
      <c r="L346" s="79">
        <v>30</v>
      </c>
      <c r="M346" s="83"/>
      <c r="O346" s="111">
        <v>20</v>
      </c>
      <c r="R346" s="83">
        <v>10</v>
      </c>
      <c r="S346" s="79"/>
      <c r="T346" s="83"/>
      <c r="U346" s="79">
        <v>27</v>
      </c>
      <c r="V346" s="111"/>
      <c r="W346" s="111">
        <v>19</v>
      </c>
      <c r="Z346" s="83">
        <v>8</v>
      </c>
      <c r="AA346" s="111">
        <v>27</v>
      </c>
      <c r="AC346" s="111">
        <v>19</v>
      </c>
      <c r="AF346" s="83">
        <f t="shared" ref="AF346:AF363" si="40">AA346-SUM(AC346:AE346)</f>
        <v>8</v>
      </c>
      <c r="AO346" s="91"/>
      <c r="AT346" s="91"/>
    </row>
    <row r="347" spans="1:46">
      <c r="A347" s="6">
        <v>3</v>
      </c>
      <c r="B347">
        <v>1</v>
      </c>
      <c r="C347">
        <v>4</v>
      </c>
      <c r="D347">
        <v>23</v>
      </c>
      <c r="E347">
        <f t="shared" si="34"/>
        <v>4</v>
      </c>
      <c r="F347" s="6" t="s">
        <v>3756</v>
      </c>
      <c r="G347" t="s">
        <v>2106</v>
      </c>
      <c r="H347" s="79"/>
      <c r="I347" s="83"/>
      <c r="J347" s="1"/>
      <c r="K347" s="1"/>
      <c r="L347" s="79">
        <v>503</v>
      </c>
      <c r="M347" s="83"/>
      <c r="O347" s="111">
        <v>247</v>
      </c>
      <c r="R347" s="83">
        <v>256</v>
      </c>
      <c r="S347" s="79"/>
      <c r="T347" s="83"/>
      <c r="U347" s="79">
        <v>502</v>
      </c>
      <c r="V347" s="111"/>
      <c r="W347" s="111">
        <v>246</v>
      </c>
      <c r="Z347" s="83">
        <v>256</v>
      </c>
      <c r="AA347" s="111">
        <v>502</v>
      </c>
      <c r="AC347" s="111">
        <v>246</v>
      </c>
      <c r="AF347" s="83">
        <f t="shared" si="40"/>
        <v>256</v>
      </c>
      <c r="AO347" s="91"/>
      <c r="AT347" s="91"/>
    </row>
    <row r="348" spans="1:46">
      <c r="A348" s="6">
        <v>3</v>
      </c>
      <c r="B348">
        <v>1</v>
      </c>
      <c r="C348">
        <v>4</v>
      </c>
      <c r="D348">
        <v>24</v>
      </c>
      <c r="E348">
        <f t="shared" si="34"/>
        <v>4</v>
      </c>
      <c r="F348" s="6" t="s">
        <v>3757</v>
      </c>
      <c r="G348" t="s">
        <v>2108</v>
      </c>
      <c r="H348" s="79"/>
      <c r="I348" s="83"/>
      <c r="J348" s="5">
        <v>8185</v>
      </c>
      <c r="K348" s="1"/>
      <c r="L348" s="79">
        <v>9146</v>
      </c>
      <c r="M348" s="83"/>
      <c r="R348" s="83">
        <v>9146</v>
      </c>
      <c r="S348" s="79">
        <v>7699</v>
      </c>
      <c r="T348" s="83"/>
      <c r="U348" s="79">
        <v>8610</v>
      </c>
      <c r="V348" s="111"/>
      <c r="Z348" s="83">
        <v>8610</v>
      </c>
      <c r="AA348" s="79">
        <v>8600</v>
      </c>
      <c r="AB348" s="111"/>
      <c r="AF348" s="83">
        <f t="shared" si="40"/>
        <v>8600</v>
      </c>
      <c r="AO348" s="91"/>
      <c r="AT348" s="91"/>
    </row>
    <row r="349" spans="1:46">
      <c r="A349" s="6">
        <v>3</v>
      </c>
      <c r="B349">
        <v>1</v>
      </c>
      <c r="C349">
        <v>4</v>
      </c>
      <c r="D349">
        <v>25</v>
      </c>
      <c r="E349">
        <f t="shared" si="34"/>
        <v>4</v>
      </c>
      <c r="F349" s="6" t="s">
        <v>3758</v>
      </c>
      <c r="G349" t="s">
        <v>3033</v>
      </c>
      <c r="H349" s="89"/>
      <c r="I349" s="90"/>
      <c r="J349" s="1">
        <v>945</v>
      </c>
      <c r="K349" s="1"/>
      <c r="L349" s="79">
        <v>1302</v>
      </c>
      <c r="M349" s="83"/>
      <c r="R349" s="83">
        <v>1302</v>
      </c>
      <c r="S349" s="79">
        <v>840</v>
      </c>
      <c r="T349" s="83"/>
      <c r="U349" s="79">
        <v>1215</v>
      </c>
      <c r="V349" s="111" t="s">
        <v>2665</v>
      </c>
      <c r="Z349" s="83">
        <v>1215</v>
      </c>
      <c r="AA349" s="79"/>
      <c r="AB349" s="111"/>
      <c r="AO349" s="91"/>
      <c r="AT349" s="91"/>
    </row>
    <row r="350" spans="1:46">
      <c r="A350" s="6">
        <v>3</v>
      </c>
      <c r="B350">
        <v>1</v>
      </c>
      <c r="C350">
        <v>4</v>
      </c>
      <c r="D350">
        <v>21</v>
      </c>
      <c r="E350">
        <f t="shared" si="34"/>
        <v>4</v>
      </c>
      <c r="F350" s="6" t="s">
        <v>3754</v>
      </c>
      <c r="G350" t="s">
        <v>4171</v>
      </c>
      <c r="H350" s="89"/>
      <c r="I350" s="90"/>
      <c r="J350" s="1"/>
      <c r="K350" s="1"/>
      <c r="L350" s="79"/>
      <c r="M350" s="83"/>
      <c r="S350" s="79"/>
      <c r="T350" s="83"/>
      <c r="U350" s="79"/>
      <c r="V350" s="111"/>
      <c r="AA350" s="79">
        <v>1064</v>
      </c>
      <c r="AB350" s="111"/>
      <c r="AF350" s="83">
        <f t="shared" si="40"/>
        <v>1064</v>
      </c>
      <c r="AO350" s="91"/>
      <c r="AT350" s="91"/>
    </row>
    <row r="351" spans="1:46">
      <c r="A351" s="6">
        <v>3</v>
      </c>
      <c r="B351">
        <v>1</v>
      </c>
      <c r="C351">
        <v>4</v>
      </c>
      <c r="D351">
        <v>26</v>
      </c>
      <c r="E351">
        <f t="shared" si="34"/>
        <v>4</v>
      </c>
      <c r="F351" s="6" t="s">
        <v>3759</v>
      </c>
      <c r="G351" t="s">
        <v>2107</v>
      </c>
      <c r="H351" s="89"/>
      <c r="I351" s="90"/>
      <c r="J351" s="1">
        <v>143</v>
      </c>
      <c r="K351" s="1"/>
      <c r="L351" s="79">
        <v>199</v>
      </c>
      <c r="M351" s="83"/>
      <c r="O351" s="111">
        <v>99</v>
      </c>
      <c r="R351" s="83">
        <v>100</v>
      </c>
      <c r="S351" s="79">
        <v>149</v>
      </c>
      <c r="T351" s="83"/>
      <c r="U351" s="79">
        <v>210</v>
      </c>
      <c r="V351" s="111"/>
      <c r="W351" s="111">
        <v>104</v>
      </c>
      <c r="Z351" s="83">
        <v>106</v>
      </c>
      <c r="AA351" s="79">
        <v>198</v>
      </c>
      <c r="AB351" s="111"/>
      <c r="AC351" s="111">
        <v>98</v>
      </c>
      <c r="AF351" s="83">
        <f t="shared" si="40"/>
        <v>100</v>
      </c>
      <c r="AO351" s="91"/>
      <c r="AT351" s="91"/>
    </row>
    <row r="352" spans="1:46">
      <c r="A352" s="6">
        <v>3</v>
      </c>
      <c r="B352">
        <v>1</v>
      </c>
      <c r="C352">
        <v>4</v>
      </c>
      <c r="D352">
        <v>27</v>
      </c>
      <c r="E352">
        <f t="shared" si="34"/>
        <v>4</v>
      </c>
      <c r="F352" s="6" t="s">
        <v>3760</v>
      </c>
      <c r="G352" t="s">
        <v>1330</v>
      </c>
      <c r="H352" s="89"/>
      <c r="I352" s="90"/>
      <c r="J352" s="1">
        <v>308</v>
      </c>
      <c r="K352" s="1"/>
      <c r="L352" s="79">
        <v>331</v>
      </c>
      <c r="M352" s="83"/>
      <c r="O352" s="111">
        <v>54</v>
      </c>
      <c r="R352" s="83">
        <v>277</v>
      </c>
      <c r="S352" s="79">
        <v>272.8</v>
      </c>
      <c r="T352" s="83"/>
      <c r="U352" s="79">
        <v>333</v>
      </c>
      <c r="V352" s="111" t="s">
        <v>2666</v>
      </c>
      <c r="W352" s="111">
        <v>54</v>
      </c>
      <c r="Z352" s="83">
        <v>279</v>
      </c>
      <c r="AA352" s="79">
        <v>330</v>
      </c>
      <c r="AB352" s="111"/>
      <c r="AC352" s="111">
        <v>54</v>
      </c>
      <c r="AF352" s="83">
        <f t="shared" si="40"/>
        <v>276</v>
      </c>
      <c r="AO352" s="91"/>
      <c r="AT352" s="91"/>
    </row>
    <row r="353" spans="1:46">
      <c r="A353" s="6">
        <v>3</v>
      </c>
      <c r="B353">
        <v>1</v>
      </c>
      <c r="C353">
        <v>4</v>
      </c>
      <c r="D353">
        <v>28</v>
      </c>
      <c r="E353">
        <f t="shared" si="34"/>
        <v>4</v>
      </c>
      <c r="F353" s="6" t="s">
        <v>3761</v>
      </c>
      <c r="G353" t="s">
        <v>1331</v>
      </c>
      <c r="H353" s="89"/>
      <c r="I353" s="90"/>
      <c r="J353" s="1">
        <v>2295</v>
      </c>
      <c r="K353" s="1"/>
      <c r="L353" s="79">
        <v>2296</v>
      </c>
      <c r="M353" s="83"/>
      <c r="R353" s="83">
        <v>2296</v>
      </c>
      <c r="S353" s="79">
        <v>2292.7600000000002</v>
      </c>
      <c r="T353" s="83" t="s">
        <v>3118</v>
      </c>
      <c r="U353" s="79">
        <v>2296</v>
      </c>
      <c r="V353" s="111" t="s">
        <v>2667</v>
      </c>
      <c r="Z353" s="83">
        <v>2296</v>
      </c>
      <c r="AA353" s="79">
        <v>2296</v>
      </c>
      <c r="AB353" s="111"/>
      <c r="AF353" s="83">
        <f t="shared" si="40"/>
        <v>2296</v>
      </c>
      <c r="AO353" s="91"/>
      <c r="AT353" s="91"/>
    </row>
    <row r="354" spans="1:46">
      <c r="A354" s="6">
        <v>3</v>
      </c>
      <c r="B354">
        <v>1</v>
      </c>
      <c r="C354">
        <v>4</v>
      </c>
      <c r="D354">
        <v>29</v>
      </c>
      <c r="E354">
        <f t="shared" si="34"/>
        <v>4</v>
      </c>
      <c r="F354" s="6" t="s">
        <v>3762</v>
      </c>
      <c r="G354" t="s">
        <v>1332</v>
      </c>
      <c r="H354" s="89"/>
      <c r="I354" s="90"/>
      <c r="J354" s="1">
        <v>9558</v>
      </c>
      <c r="K354" s="1"/>
      <c r="L354" s="79">
        <v>2778</v>
      </c>
      <c r="M354" s="83"/>
      <c r="O354" s="111">
        <v>1388</v>
      </c>
      <c r="R354" s="83">
        <v>1390</v>
      </c>
      <c r="S354" s="79">
        <v>2887</v>
      </c>
      <c r="T354" s="83" t="s">
        <v>2668</v>
      </c>
      <c r="U354" s="79">
        <v>2869</v>
      </c>
      <c r="V354" s="111" t="s">
        <v>2668</v>
      </c>
      <c r="W354" s="111">
        <v>1433</v>
      </c>
      <c r="Z354" s="83">
        <v>1436</v>
      </c>
      <c r="AA354" s="79">
        <v>2897</v>
      </c>
      <c r="AB354" s="111"/>
      <c r="AC354" s="111">
        <v>1447</v>
      </c>
      <c r="AF354" s="83">
        <f t="shared" si="40"/>
        <v>1450</v>
      </c>
      <c r="AO354" s="91"/>
      <c r="AT354" s="91"/>
    </row>
    <row r="355" spans="1:46">
      <c r="A355" s="6">
        <v>3</v>
      </c>
      <c r="B355">
        <v>1</v>
      </c>
      <c r="C355">
        <v>4</v>
      </c>
      <c r="D355">
        <v>30</v>
      </c>
      <c r="E355">
        <f t="shared" si="34"/>
        <v>4</v>
      </c>
      <c r="F355" s="6" t="s">
        <v>3763</v>
      </c>
      <c r="G355" t="s">
        <v>1333</v>
      </c>
      <c r="H355" s="89"/>
      <c r="I355" s="90"/>
      <c r="J355" s="1">
        <v>1710</v>
      </c>
      <c r="K355" s="1"/>
      <c r="L355" s="79">
        <v>1710</v>
      </c>
      <c r="M355" s="83"/>
      <c r="O355" s="111">
        <v>840</v>
      </c>
      <c r="R355" s="83">
        <v>870</v>
      </c>
      <c r="S355" s="79">
        <v>1710</v>
      </c>
      <c r="T355" s="83" t="s">
        <v>2669</v>
      </c>
      <c r="U355" s="79">
        <v>1710</v>
      </c>
      <c r="V355" s="111" t="s">
        <v>2669</v>
      </c>
      <c r="W355" s="111">
        <v>840</v>
      </c>
      <c r="Z355" s="83">
        <v>870</v>
      </c>
      <c r="AA355" s="79">
        <v>1758</v>
      </c>
      <c r="AB355" s="111"/>
      <c r="AC355" s="111">
        <v>864</v>
      </c>
      <c r="AF355" s="83">
        <f t="shared" si="40"/>
        <v>894</v>
      </c>
      <c r="AO355" s="91"/>
      <c r="AT355" s="91"/>
    </row>
    <row r="356" spans="1:46">
      <c r="A356" s="6">
        <v>3</v>
      </c>
      <c r="B356">
        <v>1</v>
      </c>
      <c r="C356">
        <v>4</v>
      </c>
      <c r="D356">
        <v>31</v>
      </c>
      <c r="E356">
        <f t="shared" si="34"/>
        <v>4</v>
      </c>
      <c r="F356" s="6" t="s">
        <v>3764</v>
      </c>
      <c r="G356" t="s">
        <v>1312</v>
      </c>
      <c r="H356" s="89"/>
      <c r="I356" s="90"/>
      <c r="J356" s="1">
        <v>144</v>
      </c>
      <c r="K356" s="1"/>
      <c r="L356" s="79">
        <v>181</v>
      </c>
      <c r="M356" s="83"/>
      <c r="R356" s="83">
        <v>181</v>
      </c>
      <c r="S356" s="79">
        <v>157</v>
      </c>
      <c r="T356" s="83"/>
      <c r="U356" s="79">
        <v>139</v>
      </c>
      <c r="V356" s="111"/>
      <c r="Z356" s="83">
        <v>139</v>
      </c>
      <c r="AA356" s="79">
        <v>123</v>
      </c>
      <c r="AB356" s="111"/>
      <c r="AF356" s="83">
        <f t="shared" si="40"/>
        <v>123</v>
      </c>
      <c r="AO356" s="91"/>
      <c r="AT356" s="91"/>
    </row>
    <row r="357" spans="1:46">
      <c r="A357" s="6">
        <v>3</v>
      </c>
      <c r="B357">
        <v>1</v>
      </c>
      <c r="C357">
        <v>4</v>
      </c>
      <c r="D357">
        <v>32</v>
      </c>
      <c r="E357">
        <f t="shared" si="34"/>
        <v>4</v>
      </c>
      <c r="F357" s="6" t="s">
        <v>3765</v>
      </c>
      <c r="G357" t="s">
        <v>1334</v>
      </c>
      <c r="H357" s="89"/>
      <c r="I357" s="90"/>
      <c r="J357" s="1">
        <v>4543</v>
      </c>
      <c r="K357" s="1" t="s">
        <v>2349</v>
      </c>
      <c r="L357" s="79">
        <v>4886</v>
      </c>
      <c r="M357" s="83"/>
      <c r="O357" s="111">
        <v>2442</v>
      </c>
      <c r="R357" s="83">
        <v>2444</v>
      </c>
      <c r="S357" s="79">
        <v>4461</v>
      </c>
      <c r="T357" s="83" t="s">
        <v>3119</v>
      </c>
      <c r="U357" s="79">
        <v>4560</v>
      </c>
      <c r="V357" s="111" t="s">
        <v>2670</v>
      </c>
      <c r="W357" s="111">
        <v>2279</v>
      </c>
      <c r="Z357" s="83">
        <v>2281</v>
      </c>
      <c r="AA357" s="79">
        <v>4633</v>
      </c>
      <c r="AB357" s="111"/>
      <c r="AC357" s="111">
        <v>2315</v>
      </c>
      <c r="AF357" s="83">
        <f t="shared" si="40"/>
        <v>2318</v>
      </c>
      <c r="AO357" s="91"/>
      <c r="AT357" s="91"/>
    </row>
    <row r="358" spans="1:46">
      <c r="A358" s="6">
        <v>3</v>
      </c>
      <c r="B358">
        <v>1</v>
      </c>
      <c r="C358">
        <v>4</v>
      </c>
      <c r="D358">
        <v>33</v>
      </c>
      <c r="E358">
        <f t="shared" si="34"/>
        <v>4</v>
      </c>
      <c r="F358" s="6" t="s">
        <v>3766</v>
      </c>
      <c r="G358" t="s">
        <v>1335</v>
      </c>
      <c r="H358" s="89"/>
      <c r="I358" s="90"/>
      <c r="J358" s="1">
        <v>3354</v>
      </c>
      <c r="K358" s="1"/>
      <c r="L358" s="79">
        <v>3354</v>
      </c>
      <c r="M358" s="83"/>
      <c r="R358" s="83">
        <v>3354</v>
      </c>
      <c r="S358" s="79">
        <v>3354</v>
      </c>
      <c r="T358" s="83"/>
      <c r="U358" s="79">
        <v>3354</v>
      </c>
      <c r="V358" s="111" t="s">
        <v>2671</v>
      </c>
      <c r="Z358" s="83">
        <v>3354</v>
      </c>
      <c r="AA358" s="79">
        <v>3444</v>
      </c>
      <c r="AB358" s="111"/>
      <c r="AF358" s="83">
        <f t="shared" si="40"/>
        <v>3444</v>
      </c>
      <c r="AO358" s="91"/>
      <c r="AT358" s="91"/>
    </row>
    <row r="359" spans="1:46">
      <c r="A359" s="6">
        <v>3</v>
      </c>
      <c r="B359">
        <v>1</v>
      </c>
      <c r="C359">
        <v>4</v>
      </c>
      <c r="D359">
        <v>34</v>
      </c>
      <c r="E359">
        <f t="shared" si="34"/>
        <v>4</v>
      </c>
      <c r="F359" s="6" t="s">
        <v>3767</v>
      </c>
      <c r="G359" t="s">
        <v>1336</v>
      </c>
      <c r="H359" s="89"/>
      <c r="I359" s="90"/>
      <c r="J359" s="1">
        <v>661</v>
      </c>
      <c r="K359" s="1"/>
      <c r="L359" s="79">
        <v>549</v>
      </c>
      <c r="M359" s="83"/>
      <c r="R359" s="83">
        <v>549</v>
      </c>
      <c r="S359" s="79">
        <v>444</v>
      </c>
      <c r="T359" s="83"/>
      <c r="U359" s="94"/>
      <c r="V359" s="111"/>
      <c r="Z359" s="108"/>
      <c r="AA359" s="94"/>
      <c r="AB359" s="113"/>
      <c r="AC359" s="113"/>
      <c r="AD359" s="113"/>
      <c r="AE359" s="113"/>
      <c r="AF359" s="95"/>
      <c r="AO359" s="91"/>
      <c r="AT359" s="91"/>
    </row>
    <row r="360" spans="1:46">
      <c r="A360" s="6">
        <v>3</v>
      </c>
      <c r="B360">
        <v>1</v>
      </c>
      <c r="C360">
        <v>4</v>
      </c>
      <c r="D360">
        <v>35</v>
      </c>
      <c r="E360">
        <f t="shared" si="34"/>
        <v>4</v>
      </c>
      <c r="F360" s="6" t="s">
        <v>3768</v>
      </c>
      <c r="G360" t="s">
        <v>4172</v>
      </c>
      <c r="H360" s="89"/>
      <c r="I360" s="90"/>
      <c r="J360" s="5">
        <v>1978</v>
      </c>
      <c r="K360" s="5" t="s">
        <v>886</v>
      </c>
      <c r="L360" s="79">
        <v>2204</v>
      </c>
      <c r="M360" s="90" t="s">
        <v>886</v>
      </c>
      <c r="R360" s="83">
        <v>2204</v>
      </c>
      <c r="S360" s="89">
        <v>2015</v>
      </c>
      <c r="T360" s="90" t="s">
        <v>886</v>
      </c>
      <c r="U360" s="79">
        <v>2016</v>
      </c>
      <c r="V360" s="135" t="s">
        <v>886</v>
      </c>
      <c r="Z360" s="83">
        <v>2016</v>
      </c>
      <c r="AA360" s="79">
        <v>2016</v>
      </c>
      <c r="AB360" s="135"/>
      <c r="AF360" s="83">
        <f t="shared" si="40"/>
        <v>2016</v>
      </c>
      <c r="AO360" s="91"/>
      <c r="AT360" s="91"/>
    </row>
    <row r="361" spans="1:46">
      <c r="A361" s="6">
        <v>3</v>
      </c>
      <c r="B361">
        <v>1</v>
      </c>
      <c r="C361">
        <v>4</v>
      </c>
      <c r="D361">
        <v>36</v>
      </c>
      <c r="E361">
        <f t="shared" si="34"/>
        <v>4</v>
      </c>
      <c r="F361" s="6" t="s">
        <v>3769</v>
      </c>
      <c r="G361" t="s">
        <v>2109</v>
      </c>
      <c r="H361" s="89"/>
      <c r="I361" s="90"/>
      <c r="J361" s="28"/>
      <c r="K361" s="28"/>
      <c r="L361" s="106">
        <v>1502</v>
      </c>
      <c r="M361" s="102"/>
      <c r="O361" s="111">
        <v>750</v>
      </c>
      <c r="R361" s="83">
        <v>752</v>
      </c>
      <c r="S361" s="106">
        <v>1367</v>
      </c>
      <c r="T361" s="102"/>
      <c r="U361" s="106">
        <v>1498</v>
      </c>
      <c r="V361" s="131" t="s">
        <v>2580</v>
      </c>
      <c r="W361" s="111">
        <v>748</v>
      </c>
      <c r="Z361" s="102">
        <v>750</v>
      </c>
      <c r="AA361" s="106">
        <v>1512</v>
      </c>
      <c r="AB361" s="131"/>
      <c r="AC361" s="111">
        <v>755</v>
      </c>
      <c r="AF361" s="83">
        <f t="shared" si="40"/>
        <v>757</v>
      </c>
      <c r="AO361" s="91"/>
      <c r="AT361" s="91"/>
    </row>
    <row r="362" spans="1:46">
      <c r="A362" s="6">
        <v>3</v>
      </c>
      <c r="B362">
        <v>1</v>
      </c>
      <c r="C362">
        <v>4</v>
      </c>
      <c r="D362">
        <v>37</v>
      </c>
      <c r="E362">
        <f t="shared" si="34"/>
        <v>4</v>
      </c>
      <c r="F362" s="6" t="s">
        <v>3770</v>
      </c>
      <c r="G362" t="s">
        <v>334</v>
      </c>
      <c r="H362" s="81">
        <v>62250</v>
      </c>
      <c r="I362" s="83"/>
      <c r="J362" s="12"/>
      <c r="K362" s="12"/>
      <c r="L362" s="94"/>
      <c r="M362" s="95"/>
      <c r="S362" s="106">
        <v>5642</v>
      </c>
      <c r="T362" s="102"/>
      <c r="U362" s="94"/>
      <c r="V362" s="113"/>
      <c r="Z362" s="95"/>
      <c r="AA362" s="94"/>
      <c r="AB362" s="113"/>
      <c r="AF362" s="95"/>
      <c r="AG362" s="28" t="s">
        <v>845</v>
      </c>
      <c r="AH362" s="79">
        <v>51450</v>
      </c>
      <c r="AO362" s="91"/>
      <c r="AT362" s="91"/>
    </row>
    <row r="363" spans="1:46">
      <c r="A363" s="6">
        <v>3</v>
      </c>
      <c r="B363">
        <v>1</v>
      </c>
      <c r="C363">
        <v>4</v>
      </c>
      <c r="D363">
        <v>32</v>
      </c>
      <c r="E363">
        <f t="shared" si="34"/>
        <v>4</v>
      </c>
      <c r="F363" s="6" t="s">
        <v>3765</v>
      </c>
      <c r="G363" t="s">
        <v>4173</v>
      </c>
      <c r="H363" s="81"/>
      <c r="I363" s="83"/>
      <c r="J363" s="12"/>
      <c r="K363" s="12"/>
      <c r="L363" s="94"/>
      <c r="M363" s="95"/>
      <c r="S363" s="106"/>
      <c r="T363" s="102"/>
      <c r="U363" s="94"/>
      <c r="V363" s="113"/>
      <c r="Z363" s="95"/>
      <c r="AA363" s="79">
        <v>23800</v>
      </c>
      <c r="AB363" s="111"/>
      <c r="AC363" s="111">
        <v>23800</v>
      </c>
      <c r="AF363" s="83">
        <f t="shared" si="40"/>
        <v>0</v>
      </c>
      <c r="AO363" s="91"/>
      <c r="AT363" s="91"/>
    </row>
    <row r="364" spans="1:46">
      <c r="A364" s="6">
        <v>3</v>
      </c>
      <c r="B364">
        <v>1</v>
      </c>
      <c r="C364">
        <v>4</v>
      </c>
      <c r="D364">
        <v>38</v>
      </c>
      <c r="E364">
        <f t="shared" si="34"/>
        <v>4</v>
      </c>
      <c r="F364" s="6" t="s">
        <v>3771</v>
      </c>
      <c r="G364" t="s">
        <v>163</v>
      </c>
      <c r="H364" s="79">
        <v>390</v>
      </c>
      <c r="I364" s="83"/>
      <c r="J364" s="1">
        <v>1542</v>
      </c>
      <c r="K364" s="1"/>
      <c r="L364" s="79"/>
      <c r="M364" s="83"/>
      <c r="S364" s="79">
        <v>1736</v>
      </c>
      <c r="T364" s="83"/>
      <c r="U364" s="79"/>
      <c r="V364" s="111"/>
      <c r="AA364" s="79"/>
      <c r="AB364" s="111"/>
      <c r="AO364" s="91"/>
      <c r="AT364" s="91"/>
    </row>
    <row r="365" spans="1:46">
      <c r="A365" s="6">
        <v>3</v>
      </c>
      <c r="B365">
        <v>1</v>
      </c>
      <c r="C365">
        <v>5</v>
      </c>
      <c r="E365">
        <f t="shared" si="34"/>
        <v>3</v>
      </c>
      <c r="F365" s="6" t="s">
        <v>60</v>
      </c>
      <c r="G365" s="6" t="s">
        <v>2467</v>
      </c>
      <c r="H365" s="77">
        <v>66</v>
      </c>
      <c r="J365" s="18">
        <v>2266</v>
      </c>
      <c r="L365" s="77">
        <v>8</v>
      </c>
      <c r="R365" s="83">
        <v>8</v>
      </c>
      <c r="S365" s="77">
        <v>0.28199999999999997</v>
      </c>
      <c r="U365" s="77">
        <v>0</v>
      </c>
      <c r="AA365" s="94"/>
      <c r="AB365" s="113"/>
      <c r="AC365" s="113"/>
      <c r="AD365" s="113"/>
      <c r="AE365" s="113"/>
      <c r="AF365" s="95"/>
      <c r="AO365" s="91"/>
      <c r="AT365" s="91"/>
    </row>
    <row r="366" spans="1:46">
      <c r="A366" s="6">
        <v>3</v>
      </c>
      <c r="B366">
        <v>1</v>
      </c>
      <c r="C366">
        <v>5</v>
      </c>
      <c r="D366">
        <v>1</v>
      </c>
      <c r="E366">
        <f t="shared" si="34"/>
        <v>4</v>
      </c>
      <c r="F366" s="6" t="s">
        <v>3772</v>
      </c>
      <c r="G366" s="6" t="s">
        <v>184</v>
      </c>
      <c r="H366" s="79"/>
      <c r="I366" s="83"/>
      <c r="J366" s="18">
        <v>2266</v>
      </c>
      <c r="K366" s="1"/>
      <c r="L366" s="79">
        <v>8</v>
      </c>
      <c r="M366" s="83"/>
      <c r="S366" s="79">
        <v>0.28199999999999997</v>
      </c>
      <c r="T366" s="83" t="s">
        <v>3120</v>
      </c>
      <c r="U366" s="94"/>
      <c r="AA366" s="94"/>
      <c r="AB366" s="113"/>
      <c r="AC366" s="113"/>
      <c r="AD366" s="113"/>
      <c r="AE366" s="113"/>
      <c r="AF366" s="95"/>
      <c r="AO366" s="91"/>
      <c r="AT366" s="91"/>
    </row>
    <row r="367" spans="1:46">
      <c r="A367" s="6">
        <v>3</v>
      </c>
      <c r="B367">
        <v>1</v>
      </c>
      <c r="C367">
        <v>6</v>
      </c>
      <c r="E367">
        <f t="shared" si="34"/>
        <v>3</v>
      </c>
      <c r="F367" s="6" t="s">
        <v>61</v>
      </c>
      <c r="G367" s="6" t="s">
        <v>185</v>
      </c>
      <c r="H367" s="77">
        <v>52987</v>
      </c>
      <c r="J367" s="18">
        <v>46421.8</v>
      </c>
      <c r="L367" s="77">
        <v>46274</v>
      </c>
      <c r="O367" s="111">
        <v>1528</v>
      </c>
      <c r="R367" s="83">
        <v>44746</v>
      </c>
      <c r="S367" s="77">
        <v>45433</v>
      </c>
      <c r="U367" s="77">
        <v>44555</v>
      </c>
      <c r="W367" s="111">
        <v>1520</v>
      </c>
      <c r="Z367" s="83">
        <v>43035</v>
      </c>
      <c r="AA367" s="77">
        <v>45997</v>
      </c>
      <c r="AC367" s="111">
        <v>1560</v>
      </c>
      <c r="AF367" s="83">
        <f t="shared" ref="AF367:AF371" si="41">AA367-SUM(AC367:AE367)</f>
        <v>44437</v>
      </c>
      <c r="AG367" s="28" t="s">
        <v>846</v>
      </c>
      <c r="AH367" s="79">
        <v>36700</v>
      </c>
      <c r="AK367" s="1">
        <v>35825</v>
      </c>
      <c r="AN367" s="111">
        <v>35892</v>
      </c>
      <c r="AO367" s="91"/>
      <c r="AP367" s="1">
        <v>35294</v>
      </c>
      <c r="AS367" s="124">
        <v>35125</v>
      </c>
    </row>
    <row r="368" spans="1:46">
      <c r="A368" s="6">
        <v>3</v>
      </c>
      <c r="B368">
        <v>1</v>
      </c>
      <c r="C368">
        <v>6</v>
      </c>
      <c r="D368">
        <v>1</v>
      </c>
      <c r="E368">
        <f t="shared" si="34"/>
        <v>4</v>
      </c>
      <c r="F368" s="6" t="s">
        <v>3773</v>
      </c>
      <c r="G368" s="6" t="s">
        <v>185</v>
      </c>
      <c r="H368" s="79"/>
      <c r="I368" s="83"/>
      <c r="J368" s="18">
        <v>46421.8</v>
      </c>
      <c r="K368" s="1"/>
      <c r="L368" s="79">
        <v>43035</v>
      </c>
      <c r="M368" s="83"/>
      <c r="S368" s="79">
        <v>45433</v>
      </c>
      <c r="T368" s="83"/>
      <c r="U368" s="79">
        <v>44555</v>
      </c>
      <c r="AA368" s="77">
        <v>45997</v>
      </c>
      <c r="AC368" s="111">
        <v>1560</v>
      </c>
      <c r="AF368" s="83">
        <f t="shared" si="41"/>
        <v>44437</v>
      </c>
      <c r="AG368" s="28" t="s">
        <v>847</v>
      </c>
      <c r="AH368" s="79">
        <v>9340</v>
      </c>
      <c r="AK368" s="1">
        <v>9342</v>
      </c>
      <c r="AN368" s="111">
        <v>9342</v>
      </c>
      <c r="AO368" s="91"/>
      <c r="AP368" s="1">
        <v>9342</v>
      </c>
      <c r="AS368" s="124">
        <v>9342</v>
      </c>
    </row>
    <row r="369" spans="1:46">
      <c r="A369" s="6">
        <v>3</v>
      </c>
      <c r="B369">
        <v>1</v>
      </c>
      <c r="C369">
        <v>7</v>
      </c>
      <c r="E369">
        <f t="shared" si="34"/>
        <v>3</v>
      </c>
      <c r="F369" s="6" t="s">
        <v>62</v>
      </c>
      <c r="G369" s="6" t="s">
        <v>186</v>
      </c>
      <c r="H369" s="77">
        <v>6879</v>
      </c>
      <c r="J369" s="18">
        <v>6699</v>
      </c>
      <c r="L369" s="77">
        <v>7874</v>
      </c>
      <c r="O369" s="111">
        <v>219</v>
      </c>
      <c r="Q369" s="111">
        <v>60</v>
      </c>
      <c r="R369" s="83">
        <v>7595</v>
      </c>
      <c r="S369" s="77">
        <v>6665</v>
      </c>
      <c r="U369" s="77">
        <v>7306</v>
      </c>
      <c r="W369" s="111">
        <v>222</v>
      </c>
      <c r="Y369" s="111">
        <v>60</v>
      </c>
      <c r="Z369" s="83">
        <v>7024</v>
      </c>
      <c r="AA369" s="77">
        <v>6372</v>
      </c>
      <c r="AE369" s="111">
        <v>60</v>
      </c>
      <c r="AF369" s="83">
        <f t="shared" si="41"/>
        <v>6312</v>
      </c>
      <c r="AS369" s="124"/>
    </row>
    <row r="370" spans="1:46">
      <c r="A370" s="6">
        <v>3</v>
      </c>
      <c r="B370">
        <v>1</v>
      </c>
      <c r="C370">
        <v>7</v>
      </c>
      <c r="D370">
        <v>1</v>
      </c>
      <c r="E370">
        <f t="shared" ref="E370:E371" si="42">COUNT(A370:D370)</f>
        <v>4</v>
      </c>
      <c r="F370" s="6" t="s">
        <v>3774</v>
      </c>
      <c r="G370" t="s">
        <v>4174</v>
      </c>
      <c r="H370" s="79">
        <v>428</v>
      </c>
      <c r="I370" s="83"/>
      <c r="J370" s="1">
        <v>512</v>
      </c>
      <c r="K370" s="1"/>
      <c r="L370" s="79">
        <v>978</v>
      </c>
      <c r="M370" s="91" t="s">
        <v>1751</v>
      </c>
      <c r="R370" s="83">
        <v>978</v>
      </c>
      <c r="S370" s="116">
        <v>327.66000000000003</v>
      </c>
      <c r="T370" s="91" t="s">
        <v>1751</v>
      </c>
      <c r="U370" s="79">
        <v>1328</v>
      </c>
      <c r="V370" s="117" t="s">
        <v>1751</v>
      </c>
      <c r="Z370" s="83">
        <v>1328</v>
      </c>
      <c r="AA370" s="79">
        <v>847</v>
      </c>
      <c r="AB370" s="117"/>
      <c r="AF370" s="83">
        <f t="shared" si="41"/>
        <v>847</v>
      </c>
      <c r="AO370" s="91"/>
      <c r="AS370" s="124"/>
    </row>
    <row r="371" spans="1:46">
      <c r="A371" s="6">
        <v>3</v>
      </c>
      <c r="B371">
        <v>1</v>
      </c>
      <c r="C371">
        <v>7</v>
      </c>
      <c r="D371">
        <v>2</v>
      </c>
      <c r="E371">
        <f t="shared" si="42"/>
        <v>4</v>
      </c>
      <c r="F371" s="6" t="s">
        <v>3775</v>
      </c>
      <c r="G371" t="s">
        <v>237</v>
      </c>
      <c r="H371" s="79">
        <v>5738</v>
      </c>
      <c r="I371" s="83"/>
      <c r="J371" s="1">
        <v>5471</v>
      </c>
      <c r="K371" s="1"/>
      <c r="L371" s="79">
        <v>6193</v>
      </c>
      <c r="M371" s="83"/>
      <c r="O371" s="111">
        <v>219</v>
      </c>
      <c r="Q371" s="111">
        <v>60</v>
      </c>
      <c r="R371" s="83">
        <v>5914</v>
      </c>
      <c r="S371" s="79">
        <v>5981.76</v>
      </c>
      <c r="T371" s="83"/>
      <c r="U371" s="79">
        <v>5628</v>
      </c>
      <c r="V371" s="111"/>
      <c r="W371" s="111">
        <v>222</v>
      </c>
      <c r="Y371" s="111">
        <v>60</v>
      </c>
      <c r="Z371" s="83">
        <v>5346</v>
      </c>
      <c r="AA371" s="79">
        <v>5247</v>
      </c>
      <c r="AB371" s="111"/>
      <c r="AE371" s="111">
        <v>60</v>
      </c>
      <c r="AF371" s="83">
        <f t="shared" si="41"/>
        <v>5187</v>
      </c>
      <c r="AG371" s="28" t="s">
        <v>848</v>
      </c>
      <c r="AH371" s="79">
        <v>1680</v>
      </c>
      <c r="AK371" s="1">
        <v>1680</v>
      </c>
      <c r="AN371" s="111">
        <v>1680</v>
      </c>
      <c r="AO371" s="91"/>
      <c r="AP371" s="1">
        <v>1680</v>
      </c>
      <c r="AS371" s="124">
        <v>1680</v>
      </c>
    </row>
    <row r="372" spans="1:46" hidden="1">
      <c r="A372" s="6"/>
      <c r="G372"/>
      <c r="H372" s="79"/>
      <c r="I372" s="83"/>
      <c r="J372" s="1"/>
      <c r="K372" s="1"/>
      <c r="L372" s="79"/>
      <c r="M372" s="83"/>
      <c r="S372" s="79"/>
      <c r="T372" s="83"/>
      <c r="U372" s="79"/>
      <c r="V372" s="111"/>
      <c r="AA372" s="79"/>
      <c r="AB372" s="111"/>
      <c r="AG372" s="28" t="s">
        <v>849</v>
      </c>
      <c r="AH372" s="79">
        <v>1400</v>
      </c>
      <c r="AK372" s="1">
        <v>1400</v>
      </c>
      <c r="AN372" s="111">
        <v>2000</v>
      </c>
      <c r="AO372" s="91"/>
      <c r="AP372" s="1">
        <v>2000</v>
      </c>
      <c r="AS372" s="124">
        <v>1400</v>
      </c>
    </row>
    <row r="373" spans="1:46" hidden="1">
      <c r="A373" s="6"/>
      <c r="G373"/>
      <c r="H373" s="79"/>
      <c r="I373" s="83"/>
      <c r="J373" s="1"/>
      <c r="K373" s="1"/>
      <c r="L373" s="79"/>
      <c r="M373" s="83"/>
      <c r="S373" s="79"/>
      <c r="T373" s="83"/>
      <c r="U373" s="79"/>
      <c r="V373" s="111"/>
      <c r="AA373" s="79"/>
      <c r="AB373" s="111"/>
      <c r="AG373" s="28" t="s">
        <v>850</v>
      </c>
      <c r="AH373" s="79">
        <v>1070</v>
      </c>
      <c r="AK373" s="1">
        <v>1066</v>
      </c>
      <c r="AL373" s="16" t="s">
        <v>886</v>
      </c>
      <c r="AM373" s="159"/>
      <c r="AN373" s="111">
        <v>1066</v>
      </c>
      <c r="AO373" s="91" t="s">
        <v>886</v>
      </c>
      <c r="AP373" s="1">
        <v>1066</v>
      </c>
      <c r="AQ373" s="25" t="s">
        <v>886</v>
      </c>
      <c r="AR373" s="116"/>
      <c r="AS373" s="124">
        <v>1066</v>
      </c>
    </row>
    <row r="374" spans="1:46">
      <c r="A374" s="6">
        <v>3</v>
      </c>
      <c r="B374">
        <v>1</v>
      </c>
      <c r="C374">
        <v>7</v>
      </c>
      <c r="D374">
        <v>3</v>
      </c>
      <c r="E374">
        <f t="shared" ref="E374:E437" si="43">COUNT(A374:D374)</f>
        <v>4</v>
      </c>
      <c r="F374" s="6" t="s">
        <v>3776</v>
      </c>
      <c r="G374" s="14" t="s">
        <v>851</v>
      </c>
      <c r="H374" s="79">
        <v>380</v>
      </c>
      <c r="I374" s="83"/>
      <c r="J374" s="1">
        <v>385</v>
      </c>
      <c r="K374" s="1"/>
      <c r="L374" s="79">
        <v>372</v>
      </c>
      <c r="M374" s="103"/>
      <c r="R374" s="83">
        <v>372</v>
      </c>
      <c r="S374" s="123">
        <v>345.59</v>
      </c>
      <c r="T374" s="91" t="s">
        <v>2672</v>
      </c>
      <c r="U374" s="79">
        <v>350</v>
      </c>
      <c r="V374" s="117" t="s">
        <v>2672</v>
      </c>
      <c r="AA374" s="79">
        <v>278</v>
      </c>
      <c r="AB374" s="117"/>
      <c r="AF374" s="83">
        <f t="shared" ref="AF374" si="44">AA374-SUM(AC374:AE374)</f>
        <v>278</v>
      </c>
    </row>
    <row r="375" spans="1:46">
      <c r="A375" s="6">
        <v>3</v>
      </c>
      <c r="B375">
        <v>1</v>
      </c>
      <c r="C375">
        <v>7</v>
      </c>
      <c r="D375">
        <v>4</v>
      </c>
      <c r="E375">
        <f t="shared" si="43"/>
        <v>4</v>
      </c>
      <c r="F375" s="6" t="s">
        <v>3777</v>
      </c>
      <c r="G375" s="14" t="s">
        <v>852</v>
      </c>
      <c r="H375" s="79">
        <v>330</v>
      </c>
      <c r="I375" s="83"/>
      <c r="J375" s="1">
        <v>331</v>
      </c>
      <c r="K375" s="1"/>
      <c r="L375" s="79">
        <v>331</v>
      </c>
      <c r="M375" s="91" t="s">
        <v>853</v>
      </c>
      <c r="R375" s="83">
        <v>331</v>
      </c>
      <c r="S375" s="107"/>
      <c r="T375" s="108"/>
      <c r="U375" s="94"/>
      <c r="V375" s="117"/>
      <c r="AA375" s="94"/>
      <c r="AB375" s="117"/>
    </row>
    <row r="376" spans="1:46" hidden="1">
      <c r="A376" s="6"/>
      <c r="G376"/>
      <c r="H376" s="79"/>
      <c r="I376" s="83"/>
      <c r="J376" s="1"/>
      <c r="K376" s="1"/>
      <c r="L376" s="79"/>
      <c r="M376" s="83"/>
      <c r="S376" s="79"/>
      <c r="T376" s="83"/>
      <c r="U376" s="79"/>
      <c r="V376" s="111"/>
      <c r="AA376" s="79"/>
      <c r="AB376" s="111"/>
    </row>
    <row r="377" spans="1:46">
      <c r="A377" s="6">
        <v>3</v>
      </c>
      <c r="B377">
        <v>1</v>
      </c>
      <c r="C377">
        <v>8</v>
      </c>
      <c r="E377">
        <f t="shared" si="43"/>
        <v>3</v>
      </c>
      <c r="F377" s="6" t="s">
        <v>63</v>
      </c>
      <c r="G377" s="6" t="s">
        <v>187</v>
      </c>
      <c r="H377" s="77">
        <v>26219</v>
      </c>
      <c r="J377" s="18">
        <v>26556</v>
      </c>
      <c r="L377" s="77">
        <v>26556</v>
      </c>
      <c r="O377" s="111">
        <v>15770</v>
      </c>
      <c r="R377" s="83">
        <v>10786</v>
      </c>
      <c r="S377" s="77">
        <v>26555.7</v>
      </c>
      <c r="U377" s="77">
        <v>31046</v>
      </c>
      <c r="Y377" s="111">
        <v>19865</v>
      </c>
      <c r="Z377" s="83">
        <v>11178</v>
      </c>
      <c r="AA377" s="77">
        <v>31267</v>
      </c>
      <c r="AC377" s="111">
        <v>300</v>
      </c>
      <c r="AE377" s="111">
        <v>26942</v>
      </c>
      <c r="AF377" s="83">
        <f t="shared" ref="AF377:AF380" si="45">AA377-SUM(AC377:AE377)</f>
        <v>4025</v>
      </c>
    </row>
    <row r="378" spans="1:46">
      <c r="A378" s="6">
        <v>3</v>
      </c>
      <c r="B378">
        <v>1</v>
      </c>
      <c r="C378">
        <v>8</v>
      </c>
      <c r="D378">
        <v>1</v>
      </c>
      <c r="E378">
        <f t="shared" si="43"/>
        <v>4</v>
      </c>
      <c r="F378" s="6" t="s">
        <v>3778</v>
      </c>
      <c r="G378" s="6" t="s">
        <v>187</v>
      </c>
      <c r="H378" s="77">
        <v>26219</v>
      </c>
      <c r="I378" s="83"/>
      <c r="J378" s="18">
        <v>26556</v>
      </c>
      <c r="K378" s="1"/>
      <c r="L378" s="77">
        <v>26556</v>
      </c>
      <c r="M378" s="103" t="s">
        <v>239</v>
      </c>
      <c r="S378" s="77">
        <v>26555.7</v>
      </c>
      <c r="T378" s="103"/>
      <c r="U378" s="77">
        <v>31043</v>
      </c>
      <c r="V378" s="133" t="s">
        <v>239</v>
      </c>
      <c r="AA378" s="77">
        <v>31267</v>
      </c>
      <c r="AB378" s="133"/>
      <c r="AC378" s="111">
        <v>300</v>
      </c>
      <c r="AE378" s="111">
        <v>26942</v>
      </c>
      <c r="AF378" s="83">
        <f t="shared" si="45"/>
        <v>4025</v>
      </c>
    </row>
    <row r="379" spans="1:46">
      <c r="A379" s="6">
        <v>3</v>
      </c>
      <c r="B379">
        <v>1</v>
      </c>
      <c r="C379">
        <v>9</v>
      </c>
      <c r="E379">
        <f t="shared" si="43"/>
        <v>3</v>
      </c>
      <c r="F379" s="6" t="s">
        <v>64</v>
      </c>
      <c r="G379" s="6" t="s">
        <v>2465</v>
      </c>
      <c r="H379" s="77">
        <v>1233107</v>
      </c>
      <c r="J379" s="18">
        <v>1221604</v>
      </c>
      <c r="L379" s="77">
        <v>1248819</v>
      </c>
      <c r="O379" s="111">
        <v>128872</v>
      </c>
      <c r="R379" s="83">
        <v>1119947</v>
      </c>
      <c r="S379" s="77">
        <v>1402266.7</v>
      </c>
      <c r="U379" s="77">
        <v>1313886</v>
      </c>
      <c r="W379" s="111">
        <v>166198</v>
      </c>
      <c r="Z379" s="83">
        <v>1147688</v>
      </c>
      <c r="AA379" s="77">
        <v>1357477</v>
      </c>
      <c r="AC379" s="111">
        <v>212900</v>
      </c>
      <c r="AF379" s="83">
        <f t="shared" si="45"/>
        <v>1144577</v>
      </c>
      <c r="AG379" s="28" t="s">
        <v>854</v>
      </c>
      <c r="AH379" s="79">
        <v>169650</v>
      </c>
      <c r="AK379" s="1">
        <v>171829</v>
      </c>
      <c r="AN379" s="111">
        <v>171828</v>
      </c>
      <c r="AO379" s="91"/>
      <c r="AP379" s="1">
        <v>221597</v>
      </c>
      <c r="AS379" s="111">
        <v>221596</v>
      </c>
      <c r="AT379" s="91"/>
    </row>
    <row r="380" spans="1:46">
      <c r="A380" s="6">
        <v>3</v>
      </c>
      <c r="B380">
        <v>1</v>
      </c>
      <c r="C380">
        <v>9</v>
      </c>
      <c r="D380">
        <v>1</v>
      </c>
      <c r="E380">
        <f t="shared" si="43"/>
        <v>4</v>
      </c>
      <c r="F380" s="6" t="s">
        <v>3779</v>
      </c>
      <c r="G380" s="6" t="s">
        <v>188</v>
      </c>
      <c r="H380" s="77">
        <v>1233107</v>
      </c>
      <c r="I380" s="83"/>
      <c r="J380" s="18">
        <v>1221604</v>
      </c>
      <c r="K380" s="1"/>
      <c r="L380" s="77">
        <v>1248819</v>
      </c>
      <c r="M380" s="83"/>
      <c r="S380" s="77">
        <v>1402266.7</v>
      </c>
      <c r="T380" s="83"/>
      <c r="U380" s="77">
        <v>1313886</v>
      </c>
      <c r="AA380" s="77">
        <v>1357477</v>
      </c>
      <c r="AC380" s="111">
        <v>212900</v>
      </c>
      <c r="AF380" s="83">
        <f t="shared" si="45"/>
        <v>1144577</v>
      </c>
      <c r="AG380" s="28" t="s">
        <v>855</v>
      </c>
      <c r="AH380" s="79">
        <v>143690</v>
      </c>
      <c r="AK380" s="1">
        <v>165515</v>
      </c>
      <c r="AN380" s="111">
        <v>152791</v>
      </c>
      <c r="AO380" s="91"/>
      <c r="AP380" s="1">
        <v>151777</v>
      </c>
      <c r="AS380" s="111">
        <v>168090</v>
      </c>
      <c r="AT380" s="91"/>
    </row>
    <row r="381" spans="1:46" hidden="1">
      <c r="A381" s="6"/>
      <c r="AG381" s="28" t="s">
        <v>856</v>
      </c>
      <c r="AH381" s="79">
        <v>34450</v>
      </c>
      <c r="AK381" s="1">
        <v>33947</v>
      </c>
      <c r="AN381" s="111">
        <v>39200</v>
      </c>
      <c r="AO381" s="91"/>
      <c r="AP381" s="1">
        <v>39893</v>
      </c>
      <c r="AS381" s="111">
        <v>39200</v>
      </c>
      <c r="AT381" s="91"/>
    </row>
    <row r="382" spans="1:46" hidden="1">
      <c r="A382" s="6"/>
      <c r="AG382" s="28" t="s">
        <v>857</v>
      </c>
      <c r="AH382" s="79">
        <v>885320</v>
      </c>
      <c r="AK382" s="1">
        <v>850313</v>
      </c>
      <c r="AN382" s="111">
        <v>885000</v>
      </c>
      <c r="AO382" s="91"/>
      <c r="AP382" s="1">
        <v>989000</v>
      </c>
      <c r="AS382" s="111">
        <v>885000</v>
      </c>
      <c r="AT382" s="91"/>
    </row>
    <row r="383" spans="1:46">
      <c r="A383" s="6">
        <v>3</v>
      </c>
      <c r="B383">
        <v>1</v>
      </c>
      <c r="C383">
        <v>10</v>
      </c>
      <c r="E383">
        <f t="shared" si="43"/>
        <v>3</v>
      </c>
      <c r="F383" s="6" t="s">
        <v>65</v>
      </c>
      <c r="G383" s="6" t="s">
        <v>2466</v>
      </c>
      <c r="H383" s="77">
        <v>896270</v>
      </c>
      <c r="J383" s="18">
        <v>940809.7</v>
      </c>
      <c r="L383" s="77">
        <v>1021500</v>
      </c>
      <c r="R383" s="78">
        <v>1021500</v>
      </c>
      <c r="S383" s="77">
        <v>983242</v>
      </c>
      <c r="U383" s="77">
        <v>1074000</v>
      </c>
      <c r="Z383" s="78">
        <v>1074000</v>
      </c>
      <c r="AA383" s="77">
        <v>1159000</v>
      </c>
      <c r="AF383" s="83">
        <f t="shared" ref="AF383:AF384" si="46">AA383-SUM(AC383:AE383)</f>
        <v>1159000</v>
      </c>
      <c r="AG383" s="25" t="s">
        <v>858</v>
      </c>
      <c r="AH383" s="79">
        <v>639930</v>
      </c>
      <c r="AK383" s="1">
        <v>678623</v>
      </c>
      <c r="AN383" s="111">
        <v>735816</v>
      </c>
      <c r="AP383" s="1">
        <v>7290099.7000000002</v>
      </c>
      <c r="AS383" s="111">
        <v>809068</v>
      </c>
    </row>
    <row r="384" spans="1:46">
      <c r="A384" s="6">
        <v>3</v>
      </c>
      <c r="B384">
        <v>1</v>
      </c>
      <c r="C384">
        <v>10</v>
      </c>
      <c r="D384">
        <v>1</v>
      </c>
      <c r="E384">
        <f t="shared" si="43"/>
        <v>4</v>
      </c>
      <c r="F384" s="6" t="s">
        <v>3780</v>
      </c>
      <c r="G384" s="6" t="s">
        <v>189</v>
      </c>
      <c r="H384" s="77">
        <v>896270</v>
      </c>
      <c r="I384" s="83"/>
      <c r="J384" s="18">
        <v>940809.7</v>
      </c>
      <c r="K384" s="1"/>
      <c r="L384" s="77">
        <v>1021500</v>
      </c>
      <c r="M384" s="83"/>
      <c r="S384" s="77">
        <v>983242</v>
      </c>
      <c r="T384" s="83"/>
      <c r="U384" s="77">
        <v>1074000</v>
      </c>
      <c r="AA384" s="77">
        <v>1159000</v>
      </c>
      <c r="AF384" s="83">
        <f t="shared" si="46"/>
        <v>1159000</v>
      </c>
      <c r="AG384" s="25" t="s">
        <v>859</v>
      </c>
      <c r="AH384" s="79">
        <v>8320</v>
      </c>
      <c r="AK384" s="1">
        <v>8055</v>
      </c>
      <c r="AN384" s="111">
        <v>9116</v>
      </c>
      <c r="AP384" s="1">
        <v>7550.6</v>
      </c>
      <c r="AS384" s="111">
        <v>9386</v>
      </c>
    </row>
    <row r="385" spans="1:46" hidden="1">
      <c r="A385" s="6"/>
      <c r="AG385" s="25" t="s">
        <v>860</v>
      </c>
      <c r="AH385" s="79">
        <v>18060</v>
      </c>
      <c r="AK385" s="1">
        <v>18128</v>
      </c>
      <c r="AN385" s="111">
        <v>18362</v>
      </c>
      <c r="AP385" s="1">
        <v>18361</v>
      </c>
      <c r="AS385" s="111">
        <v>18583</v>
      </c>
    </row>
    <row r="386" spans="1:46" hidden="1">
      <c r="A386" s="6"/>
      <c r="AG386" s="25" t="s">
        <v>862</v>
      </c>
      <c r="AH386" s="79">
        <v>165120</v>
      </c>
      <c r="AK386" s="1">
        <v>170079</v>
      </c>
      <c r="AN386" s="111">
        <v>188451</v>
      </c>
      <c r="AP386" s="1">
        <v>164917.6</v>
      </c>
      <c r="AS386" s="111">
        <v>164393</v>
      </c>
    </row>
    <row r="387" spans="1:46" hidden="1">
      <c r="A387" s="6"/>
      <c r="N387" s="115"/>
      <c r="AG387" s="28" t="s">
        <v>861</v>
      </c>
      <c r="AH387" s="79">
        <v>64850</v>
      </c>
      <c r="AK387" s="1">
        <v>65925</v>
      </c>
      <c r="AN387" s="111">
        <v>69755</v>
      </c>
      <c r="AO387" s="91"/>
      <c r="AP387" s="1">
        <v>63295</v>
      </c>
      <c r="AS387" s="111">
        <v>72570</v>
      </c>
      <c r="AT387" s="91"/>
    </row>
    <row r="388" spans="1:46" hidden="1">
      <c r="A388" s="6"/>
      <c r="N388" s="115"/>
      <c r="AM388" s="28" t="s">
        <v>3121</v>
      </c>
      <c r="AO388" s="91"/>
      <c r="AP388" s="1">
        <v>18</v>
      </c>
      <c r="AT388" s="91"/>
    </row>
    <row r="389" spans="1:46">
      <c r="A389" s="6">
        <v>3</v>
      </c>
      <c r="B389">
        <v>1</v>
      </c>
      <c r="C389">
        <v>11</v>
      </c>
      <c r="E389">
        <f t="shared" si="43"/>
        <v>3</v>
      </c>
      <c r="F389" s="6" t="s">
        <v>66</v>
      </c>
      <c r="G389" s="6" t="s">
        <v>190</v>
      </c>
      <c r="H389" s="77">
        <v>245</v>
      </c>
      <c r="J389" s="18">
        <v>93.59</v>
      </c>
      <c r="L389" s="77">
        <v>9</v>
      </c>
      <c r="Q389" s="111">
        <v>9</v>
      </c>
      <c r="S389" s="77">
        <v>452</v>
      </c>
      <c r="U389" s="77">
        <v>10</v>
      </c>
      <c r="Y389" s="111">
        <v>10</v>
      </c>
      <c r="AA389" s="77">
        <v>10</v>
      </c>
      <c r="AE389" s="111">
        <v>10</v>
      </c>
      <c r="AF389" s="83">
        <f t="shared" ref="AF389:AF392" si="47">AA389-SUM(AC389:AE389)</f>
        <v>0</v>
      </c>
      <c r="AO389" s="91"/>
      <c r="AT389" s="91"/>
    </row>
    <row r="390" spans="1:46">
      <c r="A390" s="6">
        <v>3</v>
      </c>
      <c r="B390">
        <v>1</v>
      </c>
      <c r="C390">
        <v>11</v>
      </c>
      <c r="D390">
        <v>1</v>
      </c>
      <c r="E390">
        <f t="shared" si="43"/>
        <v>4</v>
      </c>
      <c r="F390" s="6" t="s">
        <v>3781</v>
      </c>
      <c r="G390" s="6" t="s">
        <v>190</v>
      </c>
      <c r="H390" s="77">
        <v>245</v>
      </c>
      <c r="I390" s="83"/>
      <c r="J390" s="18">
        <v>93.59</v>
      </c>
      <c r="K390" s="1"/>
      <c r="L390" s="77">
        <v>9</v>
      </c>
      <c r="M390" s="83"/>
      <c r="S390" s="79">
        <v>452</v>
      </c>
      <c r="T390" s="83" t="s">
        <v>3122</v>
      </c>
      <c r="U390" s="77">
        <v>10</v>
      </c>
      <c r="AA390" s="77">
        <v>10</v>
      </c>
      <c r="AE390" s="111">
        <v>10</v>
      </c>
      <c r="AF390" s="83">
        <f t="shared" si="47"/>
        <v>0</v>
      </c>
      <c r="AO390" s="91"/>
      <c r="AT390" s="91"/>
    </row>
    <row r="391" spans="1:46">
      <c r="A391" s="6">
        <v>3</v>
      </c>
      <c r="B391">
        <v>1</v>
      </c>
      <c r="C391">
        <v>12</v>
      </c>
      <c r="E391">
        <f t="shared" si="43"/>
        <v>3</v>
      </c>
      <c r="F391" s="6" t="s">
        <v>191</v>
      </c>
      <c r="G391" s="6" t="s">
        <v>2110</v>
      </c>
      <c r="H391" s="81">
        <v>801559</v>
      </c>
      <c r="I391" s="82"/>
      <c r="J391" s="26">
        <v>849450.7</v>
      </c>
      <c r="K391" s="26"/>
      <c r="L391" s="81">
        <v>925428</v>
      </c>
      <c r="M391" s="82"/>
      <c r="O391" s="111">
        <v>83865</v>
      </c>
      <c r="R391" s="83">
        <v>841563</v>
      </c>
      <c r="S391" s="81">
        <v>901464.5</v>
      </c>
      <c r="T391" s="82"/>
      <c r="U391" s="81">
        <v>972171</v>
      </c>
      <c r="V391" s="126"/>
      <c r="W391" s="111">
        <v>85521</v>
      </c>
      <c r="Z391" s="83">
        <v>886650</v>
      </c>
      <c r="AA391" s="81">
        <v>999132</v>
      </c>
      <c r="AB391" s="126"/>
      <c r="AC391" s="111">
        <v>100992</v>
      </c>
      <c r="AF391" s="83">
        <f t="shared" si="47"/>
        <v>898140</v>
      </c>
      <c r="AO391" s="91"/>
      <c r="AT391" s="91"/>
    </row>
    <row r="392" spans="1:46">
      <c r="A392" s="6">
        <v>3</v>
      </c>
      <c r="B392">
        <v>1</v>
      </c>
      <c r="C392">
        <v>12</v>
      </c>
      <c r="D392">
        <v>1</v>
      </c>
      <c r="E392">
        <f t="shared" si="43"/>
        <v>4</v>
      </c>
      <c r="F392" s="6" t="s">
        <v>3782</v>
      </c>
      <c r="G392" t="s">
        <v>4175</v>
      </c>
      <c r="H392" s="79">
        <v>799363</v>
      </c>
      <c r="I392" s="83"/>
      <c r="J392" s="1">
        <v>847221</v>
      </c>
      <c r="K392" s="1"/>
      <c r="L392" s="79">
        <v>923147</v>
      </c>
      <c r="M392" s="83"/>
      <c r="O392" s="111">
        <v>83865</v>
      </c>
      <c r="R392" s="83">
        <v>839282</v>
      </c>
      <c r="S392" s="79">
        <v>899299.4</v>
      </c>
      <c r="T392" s="83"/>
      <c r="U392" s="81">
        <v>969829</v>
      </c>
      <c r="V392" s="111"/>
      <c r="W392" s="111">
        <v>85521</v>
      </c>
      <c r="Z392" s="83">
        <v>884308</v>
      </c>
      <c r="AA392" s="81">
        <v>996864</v>
      </c>
      <c r="AB392" s="111"/>
      <c r="AC392" s="111">
        <v>100992</v>
      </c>
      <c r="AF392" s="83">
        <f t="shared" si="47"/>
        <v>895872</v>
      </c>
      <c r="AG392" s="28" t="s">
        <v>1058</v>
      </c>
      <c r="AH392" s="89"/>
      <c r="AI392" s="90"/>
      <c r="AJ392" s="135"/>
      <c r="AK392" s="1">
        <v>602140</v>
      </c>
      <c r="AL392" s="5"/>
      <c r="AM392" s="89"/>
      <c r="AN392" s="111">
        <v>650500</v>
      </c>
      <c r="AO392" s="91"/>
      <c r="AP392" s="1">
        <v>647681</v>
      </c>
      <c r="AS392" s="111">
        <v>693002</v>
      </c>
      <c r="AT392" s="91"/>
    </row>
    <row r="393" spans="1:46" hidden="1">
      <c r="A393" s="6"/>
      <c r="G393"/>
      <c r="H393" s="79"/>
      <c r="I393" s="83"/>
      <c r="J393" s="1"/>
      <c r="K393" s="1"/>
      <c r="L393" s="79"/>
      <c r="M393" s="83"/>
      <c r="S393" s="79"/>
      <c r="T393" s="83"/>
      <c r="U393" s="79"/>
      <c r="V393" s="111"/>
      <c r="AA393" s="79"/>
      <c r="AB393" s="111"/>
      <c r="AG393" s="28" t="s">
        <v>1059</v>
      </c>
      <c r="AH393" s="89"/>
      <c r="AI393" s="90"/>
      <c r="AJ393" s="135"/>
      <c r="AK393" s="1">
        <v>101337</v>
      </c>
      <c r="AL393" s="5"/>
      <c r="AM393" s="89"/>
      <c r="AN393" s="111">
        <v>111820</v>
      </c>
      <c r="AO393" s="91"/>
      <c r="AP393" s="1">
        <v>110315</v>
      </c>
      <c r="AS393" s="111">
        <v>114028</v>
      </c>
      <c r="AT393" s="91"/>
    </row>
    <row r="394" spans="1:46" hidden="1">
      <c r="A394" s="6"/>
      <c r="G394"/>
      <c r="H394" s="79"/>
      <c r="I394" s="83"/>
      <c r="J394" s="1"/>
      <c r="K394" s="1"/>
      <c r="L394" s="79"/>
      <c r="M394" s="83"/>
      <c r="S394" s="79"/>
      <c r="T394" s="83"/>
      <c r="U394" s="79"/>
      <c r="V394" s="111"/>
      <c r="AA394" s="79"/>
      <c r="AB394" s="111"/>
      <c r="AG394" s="28" t="s">
        <v>1060</v>
      </c>
      <c r="AH394" s="89"/>
      <c r="AI394" s="90"/>
      <c r="AJ394" s="135"/>
      <c r="AK394" s="1">
        <v>34072</v>
      </c>
      <c r="AL394" s="5"/>
      <c r="AM394" s="89"/>
      <c r="AN394" s="111">
        <v>37442</v>
      </c>
      <c r="AO394" s="91"/>
      <c r="AP394" s="1">
        <v>37172</v>
      </c>
      <c r="AS394" s="111">
        <v>36107</v>
      </c>
      <c r="AT394" s="91"/>
    </row>
    <row r="395" spans="1:46" hidden="1">
      <c r="A395" s="6"/>
      <c r="G395"/>
      <c r="H395" s="79"/>
      <c r="I395" s="83"/>
      <c r="J395" s="1"/>
      <c r="K395" s="1"/>
      <c r="L395" s="79"/>
      <c r="M395" s="83"/>
      <c r="S395" s="79"/>
      <c r="T395" s="83"/>
      <c r="U395" s="79"/>
      <c r="V395" s="111"/>
      <c r="AA395" s="79"/>
      <c r="AB395" s="111"/>
      <c r="AG395" s="28" t="s">
        <v>1061</v>
      </c>
      <c r="AH395" s="89"/>
      <c r="AI395" s="90"/>
      <c r="AJ395" s="135"/>
      <c r="AK395" s="1">
        <v>80339</v>
      </c>
      <c r="AL395" s="5"/>
      <c r="AM395" s="89"/>
      <c r="AN395" s="111">
        <v>85173</v>
      </c>
      <c r="AO395" s="91"/>
      <c r="AP395" s="1">
        <v>69055</v>
      </c>
      <c r="AS395" s="111">
        <v>91842</v>
      </c>
      <c r="AT395" s="91"/>
    </row>
    <row r="396" spans="1:46" hidden="1">
      <c r="A396" s="6"/>
      <c r="G396"/>
      <c r="H396" s="79"/>
      <c r="I396" s="83"/>
      <c r="J396" s="1"/>
      <c r="K396" s="1"/>
      <c r="L396" s="79"/>
      <c r="M396" s="83"/>
      <c r="S396" s="79"/>
      <c r="T396" s="83"/>
      <c r="U396" s="79"/>
      <c r="V396" s="111"/>
      <c r="AA396" s="79"/>
      <c r="AB396" s="111"/>
      <c r="AG396" s="28" t="s">
        <v>1062</v>
      </c>
      <c r="AH396" s="89"/>
      <c r="AI396" s="90"/>
      <c r="AJ396" s="135"/>
      <c r="AK396" s="1">
        <v>25288</v>
      </c>
      <c r="AL396" s="5"/>
      <c r="AM396" s="89"/>
      <c r="AN396" s="111">
        <v>30306</v>
      </c>
      <c r="AO396" s="91"/>
      <c r="AP396" s="1">
        <v>27961</v>
      </c>
      <c r="AS396" s="111">
        <v>30325</v>
      </c>
      <c r="AT396" s="91"/>
    </row>
    <row r="397" spans="1:46" hidden="1">
      <c r="A397" s="6"/>
      <c r="G397"/>
      <c r="H397" s="79"/>
      <c r="I397" s="83"/>
      <c r="J397" s="1"/>
      <c r="K397" s="1"/>
      <c r="L397" s="79"/>
      <c r="M397" s="83"/>
      <c r="S397" s="79"/>
      <c r="T397" s="83"/>
      <c r="U397" s="79"/>
      <c r="V397" s="111"/>
      <c r="AA397" s="79"/>
      <c r="AB397" s="111"/>
      <c r="AG397" s="28" t="s">
        <v>1063</v>
      </c>
      <c r="AH397" s="89"/>
      <c r="AI397" s="90"/>
      <c r="AJ397" s="135"/>
      <c r="AK397" s="1">
        <v>4045</v>
      </c>
      <c r="AL397" s="5"/>
      <c r="AM397" s="89"/>
      <c r="AN397" s="111">
        <v>7906</v>
      </c>
      <c r="AO397" s="91"/>
      <c r="AP397" s="1">
        <v>7045</v>
      </c>
      <c r="AS397" s="111">
        <v>4525</v>
      </c>
      <c r="AT397" s="91"/>
    </row>
    <row r="398" spans="1:46">
      <c r="A398" s="6">
        <v>3</v>
      </c>
      <c r="B398">
        <v>1</v>
      </c>
      <c r="C398">
        <v>12</v>
      </c>
      <c r="D398">
        <v>2</v>
      </c>
      <c r="E398">
        <f t="shared" si="43"/>
        <v>4</v>
      </c>
      <c r="F398" s="6" t="s">
        <v>3783</v>
      </c>
      <c r="G398" t="s">
        <v>4176</v>
      </c>
      <c r="H398" s="79">
        <v>2196</v>
      </c>
      <c r="I398" s="83"/>
      <c r="J398" s="1">
        <v>2229</v>
      </c>
      <c r="K398" s="1"/>
      <c r="L398" s="79">
        <v>2281</v>
      </c>
      <c r="M398" s="83"/>
      <c r="R398" s="83">
        <v>2281</v>
      </c>
      <c r="S398" s="79">
        <v>2235</v>
      </c>
      <c r="T398" s="83"/>
      <c r="U398" s="79">
        <v>2342</v>
      </c>
      <c r="V398" s="111"/>
      <c r="Z398" s="83">
        <v>2342</v>
      </c>
      <c r="AA398" s="79">
        <v>2268</v>
      </c>
      <c r="AB398" s="111"/>
      <c r="AF398" s="83">
        <f t="shared" ref="AF398" si="48">AA398-SUM(AC398:AE398)</f>
        <v>2268</v>
      </c>
      <c r="AG398" s="25" t="s">
        <v>850</v>
      </c>
      <c r="AH398" s="79">
        <v>1950</v>
      </c>
      <c r="AK398" s="1">
        <v>1975</v>
      </c>
      <c r="AN398" s="111">
        <v>1975</v>
      </c>
      <c r="AO398" s="91" t="s">
        <v>886</v>
      </c>
      <c r="AP398" s="1">
        <v>1987</v>
      </c>
      <c r="AQ398" s="25" t="s">
        <v>886</v>
      </c>
      <c r="AR398" s="116"/>
      <c r="AS398" s="111">
        <v>2062</v>
      </c>
      <c r="AT398" s="91" t="s">
        <v>2673</v>
      </c>
    </row>
    <row r="399" spans="1:46" hidden="1">
      <c r="G399"/>
      <c r="H399" s="79"/>
      <c r="I399" s="83"/>
      <c r="J399" s="1"/>
      <c r="K399" s="1"/>
      <c r="L399" s="79"/>
      <c r="M399" s="83"/>
      <c r="S399" s="79"/>
      <c r="T399" s="83"/>
      <c r="U399" s="79"/>
      <c r="V399" s="111"/>
      <c r="AA399" s="79"/>
      <c r="AB399" s="111"/>
      <c r="AG399" s="28" t="s">
        <v>863</v>
      </c>
      <c r="AH399" s="79">
        <v>250</v>
      </c>
      <c r="AK399" s="1">
        <v>254</v>
      </c>
      <c r="AN399" s="111">
        <v>298</v>
      </c>
      <c r="AO399" s="91"/>
      <c r="AP399" s="1">
        <v>242</v>
      </c>
      <c r="AS399" s="111">
        <v>272</v>
      </c>
      <c r="AT399" s="91"/>
    </row>
    <row r="400" spans="1:46">
      <c r="A400" s="6">
        <v>3</v>
      </c>
      <c r="B400">
        <v>2</v>
      </c>
      <c r="E400">
        <f t="shared" si="43"/>
        <v>2</v>
      </c>
      <c r="F400" s="6" t="s">
        <v>67</v>
      </c>
      <c r="G400" s="6" t="s">
        <v>68</v>
      </c>
      <c r="H400" s="77">
        <v>5686299</v>
      </c>
      <c r="J400" s="18">
        <v>6093789</v>
      </c>
      <c r="L400" s="77">
        <v>6141848</v>
      </c>
      <c r="O400" s="111">
        <f>O401+O436+O447+O453+O463+O470+O477</f>
        <v>2841822</v>
      </c>
      <c r="P400" s="111">
        <f>P401+P436+P447+P453+P463+P470+P477</f>
        <v>427000</v>
      </c>
      <c r="Q400" s="111">
        <f>Q401+Q436+Q447+Q453+Q463+Q470+Q477</f>
        <v>340414</v>
      </c>
      <c r="R400" s="83">
        <f>R401+R436+R447+R453+R463+R470+R477</f>
        <v>2532612</v>
      </c>
      <c r="S400" s="77">
        <v>5727250</v>
      </c>
      <c r="U400" s="77">
        <v>6728305</v>
      </c>
      <c r="W400" s="111">
        <v>2953142</v>
      </c>
      <c r="X400" s="111">
        <v>781500</v>
      </c>
      <c r="Y400" s="111">
        <v>407347</v>
      </c>
      <c r="Z400" s="83">
        <v>2586316</v>
      </c>
      <c r="AA400" s="77">
        <v>6209427</v>
      </c>
      <c r="AO400" s="91"/>
      <c r="AT400" s="91"/>
    </row>
    <row r="401" spans="1:46">
      <c r="A401" s="6">
        <v>3</v>
      </c>
      <c r="B401">
        <v>2</v>
      </c>
      <c r="C401">
        <v>1</v>
      </c>
      <c r="E401">
        <f t="shared" si="43"/>
        <v>3</v>
      </c>
      <c r="F401" s="6" t="s">
        <v>69</v>
      </c>
      <c r="G401" s="6" t="s">
        <v>70</v>
      </c>
      <c r="H401" s="77">
        <v>3542692</v>
      </c>
      <c r="J401" s="18">
        <v>3535410</v>
      </c>
      <c r="L401" s="77">
        <v>3396113</v>
      </c>
      <c r="O401" s="111">
        <v>2068597</v>
      </c>
      <c r="Q401" s="111">
        <v>161916</v>
      </c>
      <c r="R401" s="83">
        <v>1165600</v>
      </c>
      <c r="S401" s="77">
        <v>3346271</v>
      </c>
      <c r="U401" s="77">
        <v>3322056</v>
      </c>
      <c r="W401" s="111">
        <v>2001200</v>
      </c>
      <c r="Y401" s="111">
        <v>190646</v>
      </c>
      <c r="Z401" s="83">
        <v>1130210</v>
      </c>
      <c r="AA401" s="77">
        <v>3523860</v>
      </c>
      <c r="AC401" s="111">
        <v>2211291</v>
      </c>
      <c r="AE401" s="111">
        <v>184115</v>
      </c>
      <c r="AF401" s="83">
        <f t="shared" ref="AF401:AF409" si="49">AA401-SUM(AC401:AE401)</f>
        <v>1128454</v>
      </c>
      <c r="AO401" s="91"/>
      <c r="AT401" s="91"/>
    </row>
    <row r="402" spans="1:46">
      <c r="A402" s="6">
        <v>3</v>
      </c>
      <c r="B402">
        <v>2</v>
      </c>
      <c r="C402">
        <v>1</v>
      </c>
      <c r="D402">
        <v>1</v>
      </c>
      <c r="E402">
        <f t="shared" si="43"/>
        <v>4</v>
      </c>
      <c r="F402" s="6" t="s">
        <v>3784</v>
      </c>
      <c r="G402" t="s">
        <v>153</v>
      </c>
      <c r="H402" s="79">
        <v>435936</v>
      </c>
      <c r="I402" s="83"/>
      <c r="J402" s="1">
        <v>435789</v>
      </c>
      <c r="K402" s="1"/>
      <c r="L402" s="79">
        <v>430339</v>
      </c>
      <c r="M402" s="103" t="s">
        <v>1752</v>
      </c>
      <c r="O402" s="111">
        <v>4834</v>
      </c>
      <c r="Q402" s="111">
        <v>3926</v>
      </c>
      <c r="R402" s="83">
        <v>421579</v>
      </c>
      <c r="S402" s="123">
        <v>449441</v>
      </c>
      <c r="T402" s="103"/>
      <c r="U402" s="79">
        <v>447117</v>
      </c>
      <c r="V402" s="133" t="s">
        <v>2674</v>
      </c>
      <c r="W402" s="111">
        <v>4244</v>
      </c>
      <c r="Y402" s="111">
        <v>4502</v>
      </c>
      <c r="Z402" s="83">
        <v>438371</v>
      </c>
      <c r="AA402" s="79">
        <v>401966</v>
      </c>
      <c r="AB402" s="133"/>
      <c r="AC402" s="111">
        <v>7911</v>
      </c>
      <c r="AE402" s="111">
        <v>16782</v>
      </c>
      <c r="AF402" s="83">
        <f t="shared" si="49"/>
        <v>377273</v>
      </c>
    </row>
    <row r="403" spans="1:46">
      <c r="A403" s="6">
        <v>3</v>
      </c>
      <c r="B403">
        <v>2</v>
      </c>
      <c r="C403">
        <v>1</v>
      </c>
      <c r="D403">
        <v>2</v>
      </c>
      <c r="E403">
        <f t="shared" si="43"/>
        <v>4</v>
      </c>
      <c r="F403" s="6" t="s">
        <v>3785</v>
      </c>
      <c r="G403" t="s">
        <v>203</v>
      </c>
      <c r="H403" s="79">
        <v>89355</v>
      </c>
      <c r="I403" s="83"/>
      <c r="J403" s="1">
        <v>50</v>
      </c>
      <c r="K403" s="1" t="s">
        <v>2384</v>
      </c>
      <c r="L403" s="79">
        <v>1422159</v>
      </c>
      <c r="M403" s="83"/>
      <c r="O403" s="111">
        <v>1180232</v>
      </c>
      <c r="R403" s="83">
        <v>241927</v>
      </c>
      <c r="S403" s="79">
        <v>1258277.8999999999</v>
      </c>
      <c r="T403" s="83" t="s">
        <v>3123</v>
      </c>
      <c r="U403" s="79">
        <v>1491470</v>
      </c>
      <c r="V403" s="111" t="s">
        <v>2677</v>
      </c>
      <c r="W403" s="111">
        <v>1264555</v>
      </c>
      <c r="Z403" s="83">
        <v>226915</v>
      </c>
      <c r="AA403" s="79">
        <v>1484887</v>
      </c>
      <c r="AB403" s="111"/>
      <c r="AC403" s="111">
        <v>1259601</v>
      </c>
      <c r="AF403" s="83">
        <f t="shared" si="49"/>
        <v>225286</v>
      </c>
      <c r="AO403" s="91"/>
      <c r="AT403" s="91"/>
    </row>
    <row r="404" spans="1:46">
      <c r="A404" s="6">
        <v>3</v>
      </c>
      <c r="B404">
        <v>2</v>
      </c>
      <c r="C404">
        <v>1</v>
      </c>
      <c r="D404">
        <v>3</v>
      </c>
      <c r="E404">
        <f t="shared" si="43"/>
        <v>4</v>
      </c>
      <c r="F404" s="6" t="s">
        <v>3786</v>
      </c>
      <c r="G404" t="s">
        <v>613</v>
      </c>
      <c r="H404" s="79">
        <v>143200</v>
      </c>
      <c r="I404" s="83"/>
      <c r="J404" s="1">
        <v>147325</v>
      </c>
      <c r="K404" s="1" t="s">
        <v>2386</v>
      </c>
      <c r="L404" s="79">
        <v>149099</v>
      </c>
      <c r="M404" s="83"/>
      <c r="O404" s="111">
        <v>141610</v>
      </c>
      <c r="R404" s="83">
        <v>7489</v>
      </c>
      <c r="S404" s="79">
        <v>146369</v>
      </c>
      <c r="T404" s="83"/>
      <c r="U404" s="79">
        <v>149099</v>
      </c>
      <c r="V404" s="111"/>
      <c r="W404" s="111">
        <v>141610</v>
      </c>
      <c r="Z404" s="83">
        <v>7489</v>
      </c>
      <c r="AA404" s="79">
        <v>146014</v>
      </c>
      <c r="AB404" s="111"/>
      <c r="AC404" s="111">
        <v>138577</v>
      </c>
      <c r="AF404" s="83">
        <f t="shared" si="49"/>
        <v>7437</v>
      </c>
      <c r="AO404" s="91"/>
      <c r="AT404" s="91"/>
    </row>
    <row r="405" spans="1:46">
      <c r="A405" s="6">
        <v>3</v>
      </c>
      <c r="B405">
        <v>2</v>
      </c>
      <c r="C405">
        <v>1</v>
      </c>
      <c r="D405">
        <v>4</v>
      </c>
      <c r="E405">
        <f t="shared" si="43"/>
        <v>4</v>
      </c>
      <c r="F405" s="6" t="s">
        <v>3787</v>
      </c>
      <c r="G405" t="s">
        <v>204</v>
      </c>
      <c r="H405" s="79">
        <v>165480</v>
      </c>
      <c r="I405" s="83"/>
      <c r="J405" s="1">
        <v>175772</v>
      </c>
      <c r="K405" s="1" t="s">
        <v>2388</v>
      </c>
      <c r="L405" s="79">
        <v>176825</v>
      </c>
      <c r="M405" s="83"/>
      <c r="O405" s="111">
        <v>58774</v>
      </c>
      <c r="R405" s="83">
        <v>118051</v>
      </c>
      <c r="S405" s="79">
        <v>173542</v>
      </c>
      <c r="T405" s="83"/>
      <c r="U405" s="79">
        <v>174802</v>
      </c>
      <c r="V405" s="111"/>
      <c r="W405" s="111">
        <v>58104</v>
      </c>
      <c r="Z405" s="83">
        <v>116698</v>
      </c>
      <c r="AA405" s="79">
        <v>174420</v>
      </c>
      <c r="AB405" s="111"/>
      <c r="AC405" s="111">
        <v>57988</v>
      </c>
      <c r="AF405" s="83">
        <f t="shared" si="49"/>
        <v>116432</v>
      </c>
      <c r="AO405" s="91"/>
      <c r="AT405" s="91"/>
    </row>
    <row r="406" spans="1:46">
      <c r="A406" s="6">
        <v>3</v>
      </c>
      <c r="B406">
        <v>2</v>
      </c>
      <c r="C406">
        <v>1</v>
      </c>
      <c r="D406">
        <v>5</v>
      </c>
      <c r="E406">
        <f t="shared" si="43"/>
        <v>4</v>
      </c>
      <c r="F406" s="6" t="s">
        <v>3788</v>
      </c>
      <c r="G406" t="s">
        <v>1337</v>
      </c>
      <c r="H406" s="79"/>
      <c r="I406" s="83"/>
      <c r="J406" s="1">
        <v>2474</v>
      </c>
      <c r="K406" s="1" t="s">
        <v>2387</v>
      </c>
      <c r="L406" s="79">
        <v>2371</v>
      </c>
      <c r="M406" s="83"/>
      <c r="R406" s="83">
        <v>2371</v>
      </c>
      <c r="S406" s="79">
        <v>2567</v>
      </c>
      <c r="T406" s="83"/>
      <c r="U406" s="79">
        <v>2374</v>
      </c>
      <c r="V406" s="111"/>
      <c r="Z406" s="83">
        <v>2374</v>
      </c>
      <c r="AA406" s="79">
        <v>3514</v>
      </c>
      <c r="AB406" s="111"/>
      <c r="AF406" s="83">
        <f t="shared" si="49"/>
        <v>3514</v>
      </c>
      <c r="AO406" s="91"/>
      <c r="AT406" s="91"/>
    </row>
    <row r="407" spans="1:46">
      <c r="A407" s="6">
        <v>3</v>
      </c>
      <c r="B407">
        <v>2</v>
      </c>
      <c r="C407">
        <v>1</v>
      </c>
      <c r="D407">
        <v>6</v>
      </c>
      <c r="E407">
        <f t="shared" si="43"/>
        <v>4</v>
      </c>
      <c r="F407" s="6" t="s">
        <v>3789</v>
      </c>
      <c r="G407" t="s">
        <v>205</v>
      </c>
      <c r="H407" s="79">
        <v>201162</v>
      </c>
      <c r="I407" s="83"/>
      <c r="J407" s="1">
        <v>203999.5</v>
      </c>
      <c r="K407" s="1" t="s">
        <v>2390</v>
      </c>
      <c r="L407" s="79">
        <v>209866</v>
      </c>
      <c r="M407" s="83"/>
      <c r="O407" s="111">
        <v>84898</v>
      </c>
      <c r="Q407" s="111">
        <v>980</v>
      </c>
      <c r="R407" s="83">
        <v>123988</v>
      </c>
      <c r="S407" s="79">
        <v>216680</v>
      </c>
      <c r="T407" s="83" t="s">
        <v>3124</v>
      </c>
      <c r="U407" s="79">
        <v>209869</v>
      </c>
      <c r="V407" s="111" t="s">
        <v>2678</v>
      </c>
      <c r="W407" s="111">
        <v>84878</v>
      </c>
      <c r="Y407" s="111">
        <v>251</v>
      </c>
      <c r="Z407" s="83">
        <v>124740</v>
      </c>
      <c r="AA407" s="79">
        <v>209631</v>
      </c>
      <c r="AB407" s="111"/>
      <c r="AC407" s="111">
        <v>91120</v>
      </c>
      <c r="AF407" s="83">
        <f t="shared" si="49"/>
        <v>118511</v>
      </c>
      <c r="AO407" s="91"/>
      <c r="AT407" s="91"/>
    </row>
    <row r="408" spans="1:46">
      <c r="A408" s="6">
        <v>3</v>
      </c>
      <c r="B408">
        <v>2</v>
      </c>
      <c r="C408">
        <v>1</v>
      </c>
      <c r="D408">
        <v>7</v>
      </c>
      <c r="E408">
        <f t="shared" si="43"/>
        <v>4</v>
      </c>
      <c r="F408" s="6" t="s">
        <v>3790</v>
      </c>
      <c r="G408" t="s">
        <v>1338</v>
      </c>
      <c r="H408" s="79"/>
      <c r="I408" s="83"/>
      <c r="J408" s="1">
        <v>74</v>
      </c>
      <c r="K408" s="1" t="s">
        <v>2311</v>
      </c>
      <c r="L408" s="79">
        <v>77</v>
      </c>
      <c r="M408" s="83"/>
      <c r="O408" s="111">
        <v>77</v>
      </c>
      <c r="S408" s="79">
        <v>76.900000000000006</v>
      </c>
      <c r="T408" s="83"/>
      <c r="U408" s="79">
        <v>77</v>
      </c>
      <c r="V408" s="111" t="s">
        <v>2679</v>
      </c>
      <c r="W408" s="111">
        <v>77</v>
      </c>
      <c r="AA408" s="79">
        <v>77</v>
      </c>
      <c r="AB408" s="111"/>
      <c r="AC408" s="111">
        <v>77</v>
      </c>
      <c r="AF408" s="83">
        <f t="shared" si="49"/>
        <v>0</v>
      </c>
      <c r="AO408" s="91"/>
      <c r="AT408" s="91"/>
    </row>
    <row r="409" spans="1:46">
      <c r="A409" s="6">
        <v>3</v>
      </c>
      <c r="B409">
        <v>2</v>
      </c>
      <c r="C409">
        <v>1</v>
      </c>
      <c r="D409">
        <v>8</v>
      </c>
      <c r="E409">
        <f t="shared" si="43"/>
        <v>4</v>
      </c>
      <c r="F409" s="6" t="s">
        <v>3791</v>
      </c>
      <c r="G409" t="s">
        <v>206</v>
      </c>
      <c r="H409" s="81">
        <v>671812</v>
      </c>
      <c r="I409" s="82"/>
      <c r="J409" s="26">
        <v>497545</v>
      </c>
      <c r="K409" s="26"/>
      <c r="L409" s="81">
        <v>504811</v>
      </c>
      <c r="M409" s="83"/>
      <c r="O409" s="111">
        <v>241223</v>
      </c>
      <c r="Q409" s="111">
        <v>156455</v>
      </c>
      <c r="R409" s="83">
        <v>107133</v>
      </c>
      <c r="S409" s="79">
        <v>505191</v>
      </c>
      <c r="T409" s="83"/>
      <c r="U409" s="81">
        <v>504811</v>
      </c>
      <c r="V409" s="111"/>
      <c r="W409" s="111">
        <v>249202</v>
      </c>
      <c r="Y409" s="111">
        <v>185627</v>
      </c>
      <c r="Z409" s="83">
        <v>69982</v>
      </c>
      <c r="AA409" s="81">
        <v>746254</v>
      </c>
      <c r="AB409" s="111"/>
      <c r="AC409" s="111">
        <v>458458</v>
      </c>
      <c r="AE409" s="111">
        <v>167338</v>
      </c>
      <c r="AF409" s="83">
        <f t="shared" si="49"/>
        <v>120458</v>
      </c>
      <c r="AG409" s="25" t="s">
        <v>864</v>
      </c>
      <c r="AH409" s="79">
        <v>477820</v>
      </c>
      <c r="AK409" s="1">
        <v>490345</v>
      </c>
      <c r="AN409" s="111">
        <v>504811</v>
      </c>
      <c r="AP409" s="1">
        <v>497991</v>
      </c>
      <c r="AS409" s="111">
        <v>504811</v>
      </c>
    </row>
    <row r="410" spans="1:46" hidden="1">
      <c r="A410" s="6"/>
      <c r="G410"/>
      <c r="H410" s="79"/>
      <c r="I410" s="83"/>
      <c r="J410" s="1"/>
      <c r="K410" s="1"/>
      <c r="L410" s="79"/>
      <c r="M410" s="83"/>
      <c r="S410" s="79"/>
      <c r="T410" s="83"/>
      <c r="U410" s="79"/>
      <c r="V410" s="111"/>
      <c r="AA410" s="79"/>
      <c r="AB410" s="111"/>
      <c r="AG410" s="28" t="s">
        <v>865</v>
      </c>
      <c r="AH410" s="81">
        <v>185600</v>
      </c>
      <c r="AN410" s="113"/>
      <c r="AO410" s="91"/>
      <c r="AS410" s="113"/>
      <c r="AT410" s="91"/>
    </row>
    <row r="411" spans="1:46" hidden="1">
      <c r="A411" s="6"/>
      <c r="G411"/>
      <c r="H411" s="79"/>
      <c r="I411" s="83"/>
      <c r="J411" s="1"/>
      <c r="K411" s="1"/>
      <c r="L411" s="79"/>
      <c r="M411" s="83"/>
      <c r="S411" s="79"/>
      <c r="T411" s="83"/>
      <c r="U411" s="79"/>
      <c r="V411" s="111"/>
      <c r="AA411" s="79"/>
      <c r="AB411" s="111"/>
      <c r="AG411" s="28" t="s">
        <v>866</v>
      </c>
      <c r="AH411" s="79">
        <v>8400</v>
      </c>
      <c r="AK411" s="1">
        <v>7200</v>
      </c>
      <c r="AN411" s="113"/>
      <c r="AO411" s="91"/>
      <c r="AP411" s="1">
        <v>7200</v>
      </c>
      <c r="AS411" s="113"/>
      <c r="AT411" s="91"/>
    </row>
    <row r="412" spans="1:46">
      <c r="A412" s="6">
        <v>3</v>
      </c>
      <c r="B412">
        <v>2</v>
      </c>
      <c r="C412">
        <v>1</v>
      </c>
      <c r="D412">
        <v>9</v>
      </c>
      <c r="E412">
        <f t="shared" si="43"/>
        <v>4</v>
      </c>
      <c r="F412" s="6" t="s">
        <v>3792</v>
      </c>
      <c r="G412" t="s">
        <v>2111</v>
      </c>
      <c r="H412" s="79"/>
      <c r="I412" s="83"/>
      <c r="J412" s="1">
        <v>265</v>
      </c>
      <c r="K412" s="1"/>
      <c r="L412" s="79">
        <v>1296</v>
      </c>
      <c r="M412" s="83"/>
      <c r="R412" s="83">
        <v>1296</v>
      </c>
      <c r="S412" s="79">
        <v>274</v>
      </c>
      <c r="T412" s="83"/>
      <c r="U412" s="79">
        <v>1296</v>
      </c>
      <c r="V412" s="111"/>
      <c r="W412" s="111">
        <v>37</v>
      </c>
      <c r="Z412" s="83">
        <v>1259</v>
      </c>
      <c r="AA412" s="79">
        <v>931</v>
      </c>
      <c r="AB412" s="111"/>
      <c r="AC412" s="111">
        <v>37</v>
      </c>
      <c r="AF412" s="83">
        <f t="shared" ref="AF412:AF416" si="50">AA412-SUM(AC412:AE412)</f>
        <v>894</v>
      </c>
      <c r="AO412" s="91"/>
      <c r="AT412" s="91"/>
    </row>
    <row r="413" spans="1:46">
      <c r="A413" s="6">
        <v>3</v>
      </c>
      <c r="B413">
        <v>2</v>
      </c>
      <c r="C413">
        <v>1</v>
      </c>
      <c r="D413">
        <v>10</v>
      </c>
      <c r="E413">
        <f t="shared" si="43"/>
        <v>4</v>
      </c>
      <c r="F413" s="6" t="s">
        <v>3793</v>
      </c>
      <c r="G413" t="s">
        <v>1339</v>
      </c>
      <c r="H413" s="79">
        <f>7518+16216</f>
        <v>23734</v>
      </c>
      <c r="I413" s="83"/>
      <c r="J413" s="1">
        <v>21942</v>
      </c>
      <c r="K413" s="1" t="s">
        <v>2399</v>
      </c>
      <c r="L413" s="79">
        <v>25902</v>
      </c>
      <c r="M413" s="83"/>
      <c r="R413" s="83">
        <v>25902</v>
      </c>
      <c r="S413" s="79">
        <v>26565</v>
      </c>
      <c r="T413" s="83"/>
      <c r="U413" s="79">
        <v>27783</v>
      </c>
      <c r="V413" s="111"/>
      <c r="Z413" s="83">
        <v>27783</v>
      </c>
      <c r="AA413" s="79">
        <v>29700</v>
      </c>
      <c r="AB413" s="111"/>
      <c r="AF413" s="83">
        <f t="shared" si="50"/>
        <v>29700</v>
      </c>
      <c r="AO413" s="91"/>
      <c r="AT413" s="91"/>
    </row>
    <row r="414" spans="1:46">
      <c r="A414" s="6">
        <v>3</v>
      </c>
      <c r="B414">
        <v>2</v>
      </c>
      <c r="C414">
        <v>1</v>
      </c>
      <c r="D414">
        <v>11</v>
      </c>
      <c r="E414">
        <f t="shared" si="43"/>
        <v>4</v>
      </c>
      <c r="F414" s="6" t="s">
        <v>3794</v>
      </c>
      <c r="G414" t="s">
        <v>4177</v>
      </c>
      <c r="H414" s="79"/>
      <c r="I414" s="83"/>
      <c r="J414" s="1">
        <v>4945</v>
      </c>
      <c r="K414" s="1"/>
      <c r="L414" s="79">
        <v>4484</v>
      </c>
      <c r="M414" s="83"/>
      <c r="O414" s="111">
        <v>100</v>
      </c>
      <c r="R414" s="83">
        <v>4384</v>
      </c>
      <c r="S414" s="79">
        <v>4435.8</v>
      </c>
      <c r="T414" s="83" t="s">
        <v>3125</v>
      </c>
      <c r="U414" s="79">
        <v>4255</v>
      </c>
      <c r="V414" s="111" t="s">
        <v>2680</v>
      </c>
      <c r="W414" s="111">
        <v>803</v>
      </c>
      <c r="Z414" s="83">
        <v>3452</v>
      </c>
      <c r="AA414" s="79">
        <v>4064</v>
      </c>
      <c r="AB414" s="111"/>
      <c r="AF414" s="83">
        <f t="shared" si="50"/>
        <v>4064</v>
      </c>
      <c r="AO414" s="91"/>
      <c r="AT414" s="91"/>
    </row>
    <row r="415" spans="1:46">
      <c r="A415" s="6">
        <v>3</v>
      </c>
      <c r="B415">
        <v>2</v>
      </c>
      <c r="C415">
        <v>1</v>
      </c>
      <c r="D415">
        <v>12</v>
      </c>
      <c r="E415">
        <f t="shared" si="43"/>
        <v>4</v>
      </c>
      <c r="F415" s="6" t="s">
        <v>3795</v>
      </c>
      <c r="G415" t="s">
        <v>4178</v>
      </c>
      <c r="H415" s="79"/>
      <c r="I415" s="83"/>
      <c r="J415" s="1">
        <v>1880</v>
      </c>
      <c r="K415" s="1"/>
      <c r="L415" s="79">
        <v>513</v>
      </c>
      <c r="M415" s="83"/>
      <c r="R415" s="83">
        <v>513</v>
      </c>
      <c r="S415" s="79">
        <v>426.8</v>
      </c>
      <c r="T415" s="83"/>
      <c r="U415" s="79">
        <v>513</v>
      </c>
      <c r="V415" s="111"/>
      <c r="Z415" s="83">
        <v>513</v>
      </c>
      <c r="AA415" s="79">
        <v>509</v>
      </c>
      <c r="AB415" s="111"/>
      <c r="AF415" s="83">
        <f t="shared" si="50"/>
        <v>509</v>
      </c>
      <c r="AO415" s="91"/>
      <c r="AT415" s="91"/>
    </row>
    <row r="416" spans="1:46">
      <c r="A416" s="6">
        <v>3</v>
      </c>
      <c r="B416">
        <v>2</v>
      </c>
      <c r="C416">
        <v>1</v>
      </c>
      <c r="D416">
        <v>13</v>
      </c>
      <c r="E416">
        <f t="shared" si="43"/>
        <v>4</v>
      </c>
      <c r="F416" s="6" t="s">
        <v>3796</v>
      </c>
      <c r="G416" t="s">
        <v>4179</v>
      </c>
      <c r="H416" s="79">
        <v>32579</v>
      </c>
      <c r="I416" s="83"/>
      <c r="J416" s="1">
        <v>39006</v>
      </c>
      <c r="K416" s="1" t="s">
        <v>2376</v>
      </c>
      <c r="L416" s="79">
        <v>42874</v>
      </c>
      <c r="M416" s="91" t="s">
        <v>1753</v>
      </c>
      <c r="O416" s="111">
        <v>34966</v>
      </c>
      <c r="Q416" s="111">
        <v>168</v>
      </c>
      <c r="R416" s="83">
        <v>7740</v>
      </c>
      <c r="S416" s="122">
        <v>41848.800000000003</v>
      </c>
      <c r="T416" s="91"/>
      <c r="U416" s="79">
        <v>42475</v>
      </c>
      <c r="V416" s="111"/>
      <c r="W416" s="111">
        <v>33278</v>
      </c>
      <c r="Z416" s="83">
        <v>9197</v>
      </c>
      <c r="AA416" s="79">
        <v>41606</v>
      </c>
      <c r="AB416" s="111"/>
      <c r="AC416" s="111">
        <v>31493</v>
      </c>
      <c r="AF416" s="83">
        <f t="shared" si="50"/>
        <v>10113</v>
      </c>
      <c r="AG416" s="28" t="s">
        <v>2112</v>
      </c>
      <c r="AL416" s="1" t="s">
        <v>2377</v>
      </c>
      <c r="AN416" s="111">
        <v>31597</v>
      </c>
      <c r="AP416" s="1">
        <v>29139.7</v>
      </c>
      <c r="AS416" s="111">
        <v>22875</v>
      </c>
    </row>
    <row r="417" spans="1:46" hidden="1">
      <c r="A417" s="6"/>
      <c r="G417"/>
      <c r="H417" s="79"/>
      <c r="I417" s="83"/>
      <c r="J417" s="1"/>
      <c r="K417" s="1"/>
      <c r="L417" s="79"/>
      <c r="M417" s="91"/>
      <c r="S417" s="122"/>
      <c r="T417" s="91"/>
      <c r="U417" s="79"/>
      <c r="V417" s="117"/>
      <c r="AA417" s="79"/>
      <c r="AB417" s="117"/>
      <c r="AG417" s="28" t="s">
        <v>2113</v>
      </c>
      <c r="AL417" s="1" t="s">
        <v>2378</v>
      </c>
      <c r="AN417" s="111">
        <v>9481</v>
      </c>
      <c r="AP417" s="1">
        <v>9480</v>
      </c>
      <c r="AS417" s="111">
        <v>9073</v>
      </c>
    </row>
    <row r="418" spans="1:46" hidden="1">
      <c r="A418" s="6"/>
      <c r="G418"/>
      <c r="H418" s="79"/>
      <c r="I418" s="83"/>
      <c r="J418" s="1"/>
      <c r="K418" s="1"/>
      <c r="L418" s="79"/>
      <c r="M418" s="91"/>
      <c r="S418" s="122"/>
      <c r="T418" s="91"/>
      <c r="U418" s="79"/>
      <c r="V418" s="117"/>
      <c r="AA418" s="79"/>
      <c r="AB418" s="117"/>
      <c r="AG418" s="25" t="s">
        <v>2609</v>
      </c>
      <c r="AP418" s="1">
        <v>1449.6</v>
      </c>
      <c r="AQ418" t="s">
        <v>3126</v>
      </c>
      <c r="AS418" s="111">
        <v>7738</v>
      </c>
      <c r="AT418" s="80" t="s">
        <v>2640</v>
      </c>
    </row>
    <row r="419" spans="1:46">
      <c r="A419" s="6">
        <v>3</v>
      </c>
      <c r="B419">
        <v>2</v>
      </c>
      <c r="C419">
        <v>1</v>
      </c>
      <c r="D419">
        <v>14</v>
      </c>
      <c r="E419">
        <f t="shared" si="43"/>
        <v>4</v>
      </c>
      <c r="F419" s="6" t="s">
        <v>3797</v>
      </c>
      <c r="G419" t="s">
        <v>207</v>
      </c>
      <c r="H419" s="79">
        <v>11236</v>
      </c>
      <c r="I419" s="83"/>
      <c r="J419" s="1">
        <v>10971</v>
      </c>
      <c r="K419" s="1"/>
      <c r="L419" s="94"/>
      <c r="M419" s="95"/>
      <c r="S419" s="94"/>
      <c r="T419" s="95"/>
      <c r="U419" s="94"/>
      <c r="V419" s="113"/>
      <c r="AA419" s="94"/>
      <c r="AB419" s="111"/>
      <c r="AO419" s="91"/>
      <c r="AT419" s="91"/>
    </row>
    <row r="420" spans="1:46">
      <c r="A420" s="6">
        <v>3</v>
      </c>
      <c r="B420">
        <v>2</v>
      </c>
      <c r="C420">
        <v>1</v>
      </c>
      <c r="D420">
        <v>15</v>
      </c>
      <c r="E420">
        <f t="shared" si="43"/>
        <v>4</v>
      </c>
      <c r="F420" s="6" t="s">
        <v>3798</v>
      </c>
      <c r="G420" t="s">
        <v>1340</v>
      </c>
      <c r="H420" s="79"/>
      <c r="I420" s="83"/>
      <c r="J420" s="1">
        <v>300</v>
      </c>
      <c r="K420" s="1"/>
      <c r="L420" s="79"/>
      <c r="M420" s="83"/>
      <c r="S420" s="79"/>
      <c r="T420" s="83"/>
      <c r="U420" s="79"/>
      <c r="V420" s="111"/>
      <c r="AA420" s="79"/>
      <c r="AB420" s="111"/>
      <c r="AO420" s="91"/>
      <c r="AT420" s="91"/>
    </row>
    <row r="421" spans="1:46">
      <c r="A421" s="6">
        <v>3</v>
      </c>
      <c r="B421">
        <v>2</v>
      </c>
      <c r="C421">
        <v>1</v>
      </c>
      <c r="D421">
        <v>16</v>
      </c>
      <c r="E421">
        <f t="shared" si="43"/>
        <v>4</v>
      </c>
      <c r="F421" s="6" t="s">
        <v>3799</v>
      </c>
      <c r="G421" t="s">
        <v>1312</v>
      </c>
      <c r="H421" s="79"/>
      <c r="I421" s="83"/>
      <c r="J421" s="1">
        <v>3975</v>
      </c>
      <c r="K421" s="1"/>
      <c r="L421" s="79">
        <v>4797</v>
      </c>
      <c r="M421" s="83"/>
      <c r="R421" s="83">
        <v>4797</v>
      </c>
      <c r="S421" s="79">
        <v>4129</v>
      </c>
      <c r="T421" s="83"/>
      <c r="U421" s="79">
        <v>3676</v>
      </c>
      <c r="V421" s="111"/>
      <c r="Z421" s="83">
        <v>3676</v>
      </c>
      <c r="AA421" s="79">
        <v>4801</v>
      </c>
      <c r="AB421" s="111"/>
      <c r="AC421" s="111">
        <v>100</v>
      </c>
      <c r="AF421" s="83">
        <f t="shared" ref="AF421:AF428" si="51">AA421-SUM(AC421:AE421)</f>
        <v>4701</v>
      </c>
      <c r="AG421" s="28" t="s">
        <v>2114</v>
      </c>
      <c r="AN421" s="111">
        <v>2050</v>
      </c>
      <c r="AO421" s="91" t="s">
        <v>2115</v>
      </c>
      <c r="AP421" s="1">
        <v>1967</v>
      </c>
      <c r="AQ421" s="25" t="s">
        <v>947</v>
      </c>
      <c r="AR421" s="116"/>
      <c r="AS421" s="111">
        <v>1967</v>
      </c>
      <c r="AT421" s="91" t="s">
        <v>2673</v>
      </c>
    </row>
    <row r="422" spans="1:46">
      <c r="A422" s="6">
        <v>3</v>
      </c>
      <c r="B422">
        <v>2</v>
      </c>
      <c r="C422">
        <v>1</v>
      </c>
      <c r="D422">
        <v>17</v>
      </c>
      <c r="E422">
        <f t="shared" si="43"/>
        <v>4</v>
      </c>
      <c r="F422" s="6" t="s">
        <v>3800</v>
      </c>
      <c r="G422" t="s">
        <v>4180</v>
      </c>
      <c r="H422" s="79"/>
      <c r="I422" s="83"/>
      <c r="J422" s="1">
        <v>2490</v>
      </c>
      <c r="K422" s="1"/>
      <c r="L422" s="79">
        <v>2871</v>
      </c>
      <c r="M422" s="83"/>
      <c r="O422" s="111">
        <v>2132</v>
      </c>
      <c r="R422" s="83">
        <v>739</v>
      </c>
      <c r="S422" s="79">
        <v>2506</v>
      </c>
      <c r="T422" s="83"/>
      <c r="U422" s="79">
        <v>2871</v>
      </c>
      <c r="V422" s="111"/>
      <c r="W422" s="111">
        <v>2425</v>
      </c>
      <c r="Z422" s="83">
        <v>446</v>
      </c>
      <c r="AA422" s="79">
        <v>2870</v>
      </c>
      <c r="AB422" s="111"/>
      <c r="AC422" s="111">
        <v>2565</v>
      </c>
      <c r="AF422" s="83">
        <f t="shared" si="51"/>
        <v>305</v>
      </c>
      <c r="AO422" s="91"/>
      <c r="AT422" s="91"/>
    </row>
    <row r="423" spans="1:46">
      <c r="A423" s="6">
        <v>3</v>
      </c>
      <c r="B423">
        <v>2</v>
      </c>
      <c r="C423">
        <v>1</v>
      </c>
      <c r="D423">
        <v>18</v>
      </c>
      <c r="E423">
        <f t="shared" si="43"/>
        <v>4</v>
      </c>
      <c r="F423" s="6" t="s">
        <v>3801</v>
      </c>
      <c r="G423" t="s">
        <v>208</v>
      </c>
      <c r="H423" s="79">
        <v>91097</v>
      </c>
      <c r="I423" s="83"/>
      <c r="J423" s="1">
        <v>103020</v>
      </c>
      <c r="K423" s="1" t="s">
        <v>2391</v>
      </c>
      <c r="L423" s="79">
        <v>112771</v>
      </c>
      <c r="M423" s="83"/>
      <c r="O423" s="111">
        <v>56929</v>
      </c>
      <c r="Q423" s="111">
        <v>387</v>
      </c>
      <c r="R423" s="83">
        <v>55455</v>
      </c>
      <c r="S423" s="79">
        <v>113985.68</v>
      </c>
      <c r="T423" s="83"/>
      <c r="U423" s="79">
        <v>127815</v>
      </c>
      <c r="V423" s="111"/>
      <c r="W423" s="111">
        <v>64484</v>
      </c>
      <c r="Y423" s="111">
        <v>266</v>
      </c>
      <c r="Z423" s="83">
        <v>63065</v>
      </c>
      <c r="AA423" s="79">
        <v>127819</v>
      </c>
      <c r="AB423" s="111"/>
      <c r="AC423" s="111">
        <v>64533</v>
      </c>
      <c r="AF423" s="83">
        <f t="shared" si="51"/>
        <v>63286</v>
      </c>
      <c r="AG423" s="28" t="s">
        <v>2116</v>
      </c>
      <c r="AN423" s="111">
        <v>106209</v>
      </c>
      <c r="AO423" s="91"/>
      <c r="AP423" s="1">
        <v>107961</v>
      </c>
      <c r="AS423" s="111">
        <v>120916</v>
      </c>
      <c r="AT423" s="91"/>
    </row>
    <row r="424" spans="1:46">
      <c r="A424" s="6">
        <v>3</v>
      </c>
      <c r="B424">
        <v>2</v>
      </c>
      <c r="C424">
        <v>1</v>
      </c>
      <c r="D424">
        <v>19</v>
      </c>
      <c r="E424">
        <f t="shared" si="43"/>
        <v>4</v>
      </c>
      <c r="F424" s="6" t="s">
        <v>3802</v>
      </c>
      <c r="G424" t="s">
        <v>209</v>
      </c>
      <c r="H424" s="79">
        <v>1649350</v>
      </c>
      <c r="I424" s="83"/>
      <c r="J424" s="26">
        <v>1871655</v>
      </c>
      <c r="K424" s="26" t="s">
        <v>2385</v>
      </c>
      <c r="L424" s="81">
        <v>283250</v>
      </c>
      <c r="M424" s="83"/>
      <c r="O424" s="111">
        <v>249336</v>
      </c>
      <c r="R424" s="83">
        <v>33914</v>
      </c>
      <c r="S424" s="79">
        <v>312801</v>
      </c>
      <c r="T424" s="83"/>
      <c r="U424" s="81">
        <v>2134</v>
      </c>
      <c r="V424" s="111"/>
      <c r="W424" s="111">
        <v>1904</v>
      </c>
      <c r="Z424" s="82">
        <v>230</v>
      </c>
      <c r="AA424" s="81">
        <v>2134</v>
      </c>
      <c r="AB424" s="111"/>
      <c r="AC424" s="111">
        <v>1908</v>
      </c>
      <c r="AF424" s="83">
        <f t="shared" si="51"/>
        <v>226</v>
      </c>
      <c r="AO424" s="91"/>
      <c r="AT424" s="91"/>
    </row>
    <row r="425" spans="1:46">
      <c r="A425" s="6">
        <v>3</v>
      </c>
      <c r="B425">
        <v>2</v>
      </c>
      <c r="C425">
        <v>1</v>
      </c>
      <c r="D425">
        <v>20</v>
      </c>
      <c r="E425">
        <f t="shared" si="43"/>
        <v>4</v>
      </c>
      <c r="F425" s="6" t="s">
        <v>3803</v>
      </c>
      <c r="G425" t="s">
        <v>1341</v>
      </c>
      <c r="H425" s="79"/>
      <c r="I425" s="83"/>
      <c r="J425" s="1">
        <v>325</v>
      </c>
      <c r="K425" s="1"/>
      <c r="L425" s="79">
        <v>893</v>
      </c>
      <c r="M425" s="83"/>
      <c r="R425" s="83">
        <v>893</v>
      </c>
      <c r="S425" s="79">
        <v>802</v>
      </c>
      <c r="T425" s="83"/>
      <c r="U425" s="79">
        <v>5131</v>
      </c>
      <c r="V425" s="111" t="s">
        <v>2681</v>
      </c>
      <c r="W425" s="111">
        <v>4229</v>
      </c>
      <c r="Z425" s="83">
        <v>902</v>
      </c>
      <c r="AA425" s="79">
        <v>10928</v>
      </c>
      <c r="AB425" s="111"/>
      <c r="AF425" s="83">
        <f t="shared" si="51"/>
        <v>10928</v>
      </c>
      <c r="AO425" s="91"/>
      <c r="AT425" s="91"/>
    </row>
    <row r="426" spans="1:46">
      <c r="A426" s="6">
        <v>3</v>
      </c>
      <c r="B426">
        <v>2</v>
      </c>
      <c r="C426">
        <v>1</v>
      </c>
      <c r="D426">
        <v>21</v>
      </c>
      <c r="E426">
        <f t="shared" si="43"/>
        <v>4</v>
      </c>
      <c r="F426" s="6" t="s">
        <v>3804</v>
      </c>
      <c r="G426" t="s">
        <v>2117</v>
      </c>
      <c r="H426" s="79"/>
      <c r="I426" s="83"/>
      <c r="J426" s="1"/>
      <c r="K426" s="1"/>
      <c r="L426" s="79">
        <v>1320</v>
      </c>
      <c r="M426" s="83"/>
      <c r="O426" s="111">
        <v>1296</v>
      </c>
      <c r="R426" s="83">
        <v>24</v>
      </c>
      <c r="S426" s="79">
        <v>2068</v>
      </c>
      <c r="T426" s="83" t="s">
        <v>3128</v>
      </c>
      <c r="U426" s="79">
        <v>2150</v>
      </c>
      <c r="V426" s="111" t="s">
        <v>3127</v>
      </c>
      <c r="W426" s="111">
        <v>2126</v>
      </c>
      <c r="Z426" s="83">
        <v>24</v>
      </c>
      <c r="AA426" s="79">
        <v>3086</v>
      </c>
      <c r="AB426" s="111"/>
      <c r="AC426" s="111">
        <v>3062</v>
      </c>
      <c r="AF426" s="83">
        <f t="shared" si="51"/>
        <v>24</v>
      </c>
      <c r="AO426" s="91"/>
      <c r="AT426" s="91"/>
    </row>
    <row r="427" spans="1:46">
      <c r="A427" s="6">
        <v>3</v>
      </c>
      <c r="B427">
        <v>2</v>
      </c>
      <c r="C427">
        <v>1</v>
      </c>
      <c r="D427">
        <v>22</v>
      </c>
      <c r="E427">
        <f t="shared" si="43"/>
        <v>4</v>
      </c>
      <c r="F427" s="6" t="s">
        <v>3805</v>
      </c>
      <c r="G427" t="s">
        <v>2118</v>
      </c>
      <c r="H427" s="79"/>
      <c r="I427" s="83"/>
      <c r="J427" s="1"/>
      <c r="K427" s="1"/>
      <c r="L427" s="79">
        <v>3036</v>
      </c>
      <c r="M427" s="83"/>
      <c r="R427" s="83">
        <v>3036</v>
      </c>
      <c r="S427" s="94"/>
      <c r="T427" s="95"/>
      <c r="U427" s="94"/>
      <c r="V427" s="111"/>
      <c r="AA427" s="94"/>
      <c r="AB427" s="111"/>
      <c r="AO427" s="91"/>
      <c r="AT427" s="91"/>
    </row>
    <row r="428" spans="1:46">
      <c r="A428" s="6">
        <v>3</v>
      </c>
      <c r="B428">
        <v>2</v>
      </c>
      <c r="C428">
        <v>1</v>
      </c>
      <c r="D428">
        <v>23</v>
      </c>
      <c r="E428">
        <f t="shared" si="43"/>
        <v>4</v>
      </c>
      <c r="F428" s="6" t="s">
        <v>3806</v>
      </c>
      <c r="G428" t="s">
        <v>1064</v>
      </c>
      <c r="H428" s="89"/>
      <c r="I428" s="90"/>
      <c r="J428" s="12"/>
      <c r="K428" s="5"/>
      <c r="L428" s="79">
        <v>16559</v>
      </c>
      <c r="M428" s="83"/>
      <c r="O428" s="111">
        <v>12190</v>
      </c>
      <c r="R428" s="83">
        <v>4369</v>
      </c>
      <c r="S428" s="79">
        <v>16546</v>
      </c>
      <c r="T428" s="83"/>
      <c r="U428" s="79">
        <v>16260</v>
      </c>
      <c r="V428" s="111"/>
      <c r="W428" s="111">
        <v>11649</v>
      </c>
      <c r="Z428" s="83">
        <v>4611</v>
      </c>
      <c r="AA428" s="79">
        <v>14160</v>
      </c>
      <c r="AB428" s="111"/>
      <c r="AC428" s="111">
        <v>10115</v>
      </c>
      <c r="AF428" s="83">
        <f t="shared" si="51"/>
        <v>4045</v>
      </c>
      <c r="AG428" s="28" t="s">
        <v>1065</v>
      </c>
      <c r="AN428" s="111">
        <v>6800</v>
      </c>
      <c r="AO428" s="91"/>
      <c r="AP428" s="1">
        <v>3440</v>
      </c>
      <c r="AS428" s="111">
        <v>7860</v>
      </c>
      <c r="AT428" s="91"/>
    </row>
    <row r="429" spans="1:46" hidden="1">
      <c r="A429" s="6"/>
      <c r="G429"/>
      <c r="H429" s="89"/>
      <c r="I429" s="90"/>
      <c r="J429" s="5"/>
      <c r="K429" s="5"/>
      <c r="L429" s="79"/>
      <c r="M429" s="83"/>
      <c r="S429" s="79"/>
      <c r="T429" s="83"/>
      <c r="U429" s="79"/>
      <c r="V429" s="111"/>
      <c r="AA429" s="79"/>
      <c r="AB429" s="111"/>
      <c r="AG429" s="28" t="s">
        <v>1066</v>
      </c>
      <c r="AN429" s="111">
        <v>5250</v>
      </c>
      <c r="AO429" s="91"/>
      <c r="AP429" s="1">
        <v>1335</v>
      </c>
      <c r="AS429" s="111">
        <v>8400</v>
      </c>
      <c r="AT429" s="91"/>
    </row>
    <row r="430" spans="1:46" hidden="1">
      <c r="A430" s="6"/>
      <c r="G430"/>
      <c r="H430" s="89"/>
      <c r="I430" s="90"/>
      <c r="J430" s="5"/>
      <c r="K430" s="5"/>
      <c r="L430" s="79"/>
      <c r="M430" s="83"/>
      <c r="S430" s="79"/>
      <c r="T430" s="83"/>
      <c r="U430" s="79"/>
      <c r="V430" s="111"/>
      <c r="AA430" s="79"/>
      <c r="AB430" s="111"/>
      <c r="AG430" s="28" t="s">
        <v>3129</v>
      </c>
      <c r="AO430" s="91"/>
      <c r="AP430" s="1">
        <v>4508</v>
      </c>
      <c r="AT430" s="91"/>
    </row>
    <row r="431" spans="1:46" hidden="1">
      <c r="A431" s="6"/>
      <c r="G431"/>
      <c r="H431" s="89"/>
      <c r="I431" s="90"/>
      <c r="J431" s="5"/>
      <c r="K431" s="5"/>
      <c r="L431" s="79"/>
      <c r="M431" s="83"/>
      <c r="S431" s="79"/>
      <c r="T431" s="83"/>
      <c r="U431" s="79"/>
      <c r="V431" s="111"/>
      <c r="AA431" s="79"/>
      <c r="AB431" s="111"/>
      <c r="AG431" s="28" t="s">
        <v>3130</v>
      </c>
      <c r="AO431" s="91"/>
      <c r="AP431" s="1">
        <v>7263</v>
      </c>
      <c r="AT431" s="91"/>
    </row>
    <row r="432" spans="1:46">
      <c r="A432" s="6">
        <v>3</v>
      </c>
      <c r="B432">
        <v>2</v>
      </c>
      <c r="C432">
        <v>1</v>
      </c>
      <c r="D432">
        <v>24</v>
      </c>
      <c r="E432">
        <f t="shared" si="43"/>
        <v>4</v>
      </c>
      <c r="F432" s="6" t="s">
        <v>3807</v>
      </c>
      <c r="G432" t="s">
        <v>2675</v>
      </c>
      <c r="H432" s="89"/>
      <c r="I432" s="90"/>
      <c r="J432" s="5"/>
      <c r="K432" s="5"/>
      <c r="L432" s="79"/>
      <c r="M432" s="83"/>
      <c r="S432" s="79">
        <v>41439</v>
      </c>
      <c r="T432" s="83"/>
      <c r="U432" s="79">
        <v>103891</v>
      </c>
      <c r="V432" s="111"/>
      <c r="W432" s="111">
        <v>77595</v>
      </c>
      <c r="Z432" s="83">
        <v>26296</v>
      </c>
      <c r="AA432" s="79">
        <v>112240</v>
      </c>
      <c r="AB432" s="111"/>
      <c r="AC432" s="111">
        <v>83746</v>
      </c>
      <c r="AF432" s="83">
        <f t="shared" ref="AF432:AF433" si="52">AA432-SUM(AC432:AE432)</f>
        <v>28494</v>
      </c>
      <c r="AO432" s="91"/>
      <c r="AT432" s="91"/>
    </row>
    <row r="433" spans="1:46">
      <c r="A433" s="6">
        <v>3</v>
      </c>
      <c r="B433">
        <v>2</v>
      </c>
      <c r="C433">
        <v>1</v>
      </c>
      <c r="D433">
        <v>25</v>
      </c>
      <c r="E433">
        <f t="shared" si="43"/>
        <v>4</v>
      </c>
      <c r="F433" s="6" t="s">
        <v>3808</v>
      </c>
      <c r="G433" t="s">
        <v>2676</v>
      </c>
      <c r="H433" s="89"/>
      <c r="I433" s="90"/>
      <c r="J433" s="5"/>
      <c r="K433" s="5"/>
      <c r="L433" s="94"/>
      <c r="M433" s="95"/>
      <c r="S433" s="94"/>
      <c r="T433" s="95"/>
      <c r="U433" s="79">
        <v>2187</v>
      </c>
      <c r="V433" s="111" t="s">
        <v>2682</v>
      </c>
      <c r="Z433" s="83">
        <v>2187</v>
      </c>
      <c r="AA433" s="79">
        <v>2249</v>
      </c>
      <c r="AB433" s="111"/>
      <c r="AF433" s="83">
        <f t="shared" si="52"/>
        <v>2249</v>
      </c>
      <c r="AO433" s="91"/>
      <c r="AT433" s="91"/>
    </row>
    <row r="434" spans="1:46">
      <c r="A434" s="6">
        <v>3</v>
      </c>
      <c r="B434">
        <v>2</v>
      </c>
      <c r="C434">
        <v>1</v>
      </c>
      <c r="D434">
        <v>26</v>
      </c>
      <c r="E434">
        <f t="shared" si="43"/>
        <v>4</v>
      </c>
      <c r="F434" s="6" t="s">
        <v>3809</v>
      </c>
      <c r="G434" t="s">
        <v>172</v>
      </c>
      <c r="H434" s="79">
        <v>13490</v>
      </c>
      <c r="I434" s="83"/>
      <c r="J434" s="1">
        <v>11607</v>
      </c>
      <c r="K434" s="1"/>
      <c r="L434" s="94"/>
      <c r="M434" s="95"/>
      <c r="S434" s="79">
        <v>24325</v>
      </c>
      <c r="T434" s="83"/>
      <c r="U434" s="94"/>
      <c r="V434" s="113"/>
      <c r="AA434" s="94"/>
      <c r="AB434" s="111"/>
      <c r="AO434" s="91"/>
      <c r="AT434" s="91"/>
    </row>
    <row r="435" spans="1:46">
      <c r="A435" s="6">
        <v>3</v>
      </c>
      <c r="B435">
        <v>2</v>
      </c>
      <c r="C435">
        <v>1</v>
      </c>
      <c r="D435">
        <v>27</v>
      </c>
      <c r="E435">
        <f t="shared" si="43"/>
        <v>4</v>
      </c>
      <c r="F435" s="6" t="s">
        <v>3810</v>
      </c>
      <c r="G435" t="s">
        <v>3034</v>
      </c>
      <c r="H435" s="79"/>
      <c r="I435" s="83"/>
      <c r="J435" s="1"/>
      <c r="K435" s="1"/>
      <c r="L435" s="94"/>
      <c r="M435" s="95"/>
      <c r="S435" s="79">
        <v>1942.5</v>
      </c>
      <c r="T435" s="83"/>
      <c r="U435" s="94"/>
      <c r="V435" s="113"/>
      <c r="AA435" s="94"/>
      <c r="AB435" s="111"/>
      <c r="AO435" s="91"/>
      <c r="AT435" s="91"/>
    </row>
    <row r="436" spans="1:46">
      <c r="A436" s="6">
        <v>3</v>
      </c>
      <c r="B436">
        <v>2</v>
      </c>
      <c r="C436">
        <v>2</v>
      </c>
      <c r="E436">
        <f t="shared" si="43"/>
        <v>3</v>
      </c>
      <c r="F436" s="6" t="s">
        <v>72</v>
      </c>
      <c r="G436" s="6" t="s">
        <v>193</v>
      </c>
      <c r="H436" s="81">
        <v>987023</v>
      </c>
      <c r="I436" s="82"/>
      <c r="J436" s="26">
        <v>1111347</v>
      </c>
      <c r="K436" s="26"/>
      <c r="L436" s="81">
        <v>1114978</v>
      </c>
      <c r="M436" s="82"/>
      <c r="O436" s="111">
        <f>SUM(O437:O445)</f>
        <v>521979</v>
      </c>
      <c r="P436" s="111">
        <f t="shared" ref="P436:R436" si="53">SUM(P437:P445)</f>
        <v>0</v>
      </c>
      <c r="Q436" s="111">
        <f t="shared" si="53"/>
        <v>210</v>
      </c>
      <c r="R436" s="83">
        <f t="shared" si="53"/>
        <v>592789</v>
      </c>
      <c r="S436" s="81">
        <v>1138862</v>
      </c>
      <c r="T436" s="82"/>
      <c r="U436" s="81">
        <v>1166382</v>
      </c>
      <c r="V436" s="126"/>
      <c r="W436" s="111">
        <v>545970</v>
      </c>
      <c r="Y436" s="111">
        <v>210</v>
      </c>
      <c r="Z436" s="83">
        <v>620202</v>
      </c>
      <c r="AA436" s="81">
        <v>1288080</v>
      </c>
      <c r="AB436" s="126"/>
      <c r="AC436" s="111">
        <v>604353</v>
      </c>
      <c r="AE436" s="111">
        <v>210</v>
      </c>
      <c r="AF436" s="83">
        <f t="shared" ref="AF436:AF438" si="54">AA436-SUM(AC436:AE436)</f>
        <v>683517</v>
      </c>
      <c r="AO436" s="91"/>
      <c r="AT436" s="91"/>
    </row>
    <row r="437" spans="1:46">
      <c r="A437" s="6">
        <v>3</v>
      </c>
      <c r="B437">
        <v>2</v>
      </c>
      <c r="C437">
        <v>2</v>
      </c>
      <c r="D437">
        <v>1</v>
      </c>
      <c r="E437">
        <f t="shared" si="43"/>
        <v>4</v>
      </c>
      <c r="F437" s="6" t="s">
        <v>3811</v>
      </c>
      <c r="G437" t="s">
        <v>240</v>
      </c>
      <c r="H437" s="79">
        <v>2531</v>
      </c>
      <c r="I437" s="83"/>
      <c r="J437" s="1">
        <v>782.77</v>
      </c>
      <c r="K437" s="1" t="s">
        <v>2379</v>
      </c>
      <c r="L437" s="79">
        <v>2313</v>
      </c>
      <c r="M437" s="83"/>
      <c r="O437" s="111">
        <v>1649</v>
      </c>
      <c r="Q437" s="111">
        <v>210</v>
      </c>
      <c r="R437" s="83">
        <v>454</v>
      </c>
      <c r="S437" s="79">
        <v>2495.66</v>
      </c>
      <c r="T437" s="83"/>
      <c r="U437" s="79">
        <v>3085</v>
      </c>
      <c r="V437" s="111"/>
      <c r="W437" s="111">
        <v>2254</v>
      </c>
      <c r="Y437" s="111">
        <v>210</v>
      </c>
      <c r="Z437" s="83">
        <v>621</v>
      </c>
      <c r="AA437" s="79">
        <v>3068</v>
      </c>
      <c r="AB437" s="111"/>
      <c r="AC437" s="111">
        <v>2240</v>
      </c>
      <c r="AE437" s="111">
        <v>210</v>
      </c>
      <c r="AF437" s="83">
        <f t="shared" si="54"/>
        <v>618</v>
      </c>
      <c r="AO437" s="91"/>
      <c r="AT437" s="91"/>
    </row>
    <row r="438" spans="1:46">
      <c r="A438" s="6">
        <v>3</v>
      </c>
      <c r="B438">
        <v>2</v>
      </c>
      <c r="C438">
        <v>2</v>
      </c>
      <c r="D438">
        <v>2</v>
      </c>
      <c r="E438">
        <f t="shared" ref="E438:E496" si="55">COUNT(A438:D438)</f>
        <v>4</v>
      </c>
      <c r="F438" s="6" t="s">
        <v>3812</v>
      </c>
      <c r="G438" t="s">
        <v>206</v>
      </c>
      <c r="H438" s="79">
        <v>758923</v>
      </c>
      <c r="I438" s="83"/>
      <c r="J438" s="1">
        <v>797851</v>
      </c>
      <c r="K438" s="1" t="s">
        <v>2393</v>
      </c>
      <c r="L438" s="79">
        <v>795883</v>
      </c>
      <c r="M438" s="83"/>
      <c r="O438" s="111">
        <v>353243</v>
      </c>
      <c r="R438" s="83">
        <v>442640</v>
      </c>
      <c r="S438" s="79">
        <v>814404</v>
      </c>
      <c r="T438" s="83"/>
      <c r="U438" s="79">
        <v>821807</v>
      </c>
      <c r="V438" s="111"/>
      <c r="W438" s="111">
        <v>357590</v>
      </c>
      <c r="Z438" s="83">
        <v>464217</v>
      </c>
      <c r="AA438" s="79">
        <v>844453</v>
      </c>
      <c r="AB438" s="111"/>
      <c r="AC438" s="111">
        <v>366337</v>
      </c>
      <c r="AF438" s="83">
        <f t="shared" si="54"/>
        <v>478116</v>
      </c>
      <c r="AG438" s="25" t="s">
        <v>1534</v>
      </c>
      <c r="AH438" s="79">
        <v>737340</v>
      </c>
      <c r="AK438" s="1">
        <v>759968</v>
      </c>
      <c r="AN438" s="111">
        <v>760777</v>
      </c>
      <c r="AP438" s="1">
        <v>774267</v>
      </c>
      <c r="AS438" s="111">
        <v>780411</v>
      </c>
    </row>
    <row r="439" spans="1:46" hidden="1">
      <c r="A439" s="6"/>
      <c r="G439"/>
      <c r="H439" s="79"/>
      <c r="I439" s="83"/>
      <c r="J439" s="1"/>
      <c r="K439" s="1"/>
      <c r="L439" s="79"/>
      <c r="M439" s="83"/>
      <c r="S439" s="79"/>
      <c r="T439" s="83"/>
      <c r="U439" s="79"/>
      <c r="V439" s="111"/>
      <c r="AA439" s="79"/>
      <c r="AB439" s="111"/>
      <c r="AG439" s="28" t="s">
        <v>1067</v>
      </c>
      <c r="AH439" s="79">
        <v>15120</v>
      </c>
      <c r="AN439" s="113"/>
      <c r="AO439" s="91"/>
      <c r="AS439" s="113"/>
      <c r="AT439" s="91"/>
    </row>
    <row r="440" spans="1:46" hidden="1">
      <c r="A440" s="6"/>
      <c r="G440"/>
      <c r="H440" s="79"/>
      <c r="I440" s="83"/>
      <c r="J440" s="1"/>
      <c r="K440" s="1"/>
      <c r="L440" s="79"/>
      <c r="M440" s="83"/>
      <c r="S440" s="79"/>
      <c r="T440" s="83"/>
      <c r="U440" s="79"/>
      <c r="V440" s="111"/>
      <c r="AA440" s="79"/>
      <c r="AB440" s="111"/>
      <c r="AG440" s="28" t="s">
        <v>1535</v>
      </c>
      <c r="AK440" s="1">
        <v>23442.5</v>
      </c>
      <c r="AN440" s="113"/>
      <c r="AO440" s="91"/>
      <c r="AP440" s="1">
        <v>25220</v>
      </c>
      <c r="AS440" s="160">
        <v>25590</v>
      </c>
      <c r="AT440" s="91"/>
    </row>
    <row r="441" spans="1:46">
      <c r="A441" s="6">
        <v>3</v>
      </c>
      <c r="B441">
        <v>2</v>
      </c>
      <c r="C441">
        <v>2</v>
      </c>
      <c r="D441">
        <v>3</v>
      </c>
      <c r="E441">
        <f t="shared" si="55"/>
        <v>4</v>
      </c>
      <c r="F441" s="6" t="s">
        <v>3813</v>
      </c>
      <c r="G441" t="s">
        <v>1536</v>
      </c>
      <c r="H441" s="79">
        <v>50179</v>
      </c>
      <c r="I441" s="83"/>
      <c r="J441" s="1">
        <v>69915.600000000006</v>
      </c>
      <c r="K441" s="1"/>
      <c r="L441" s="79">
        <v>58706</v>
      </c>
      <c r="M441" s="83"/>
      <c r="O441" s="111">
        <v>31998</v>
      </c>
      <c r="R441" s="83">
        <v>26708</v>
      </c>
      <c r="S441" s="79">
        <v>55645.8</v>
      </c>
      <c r="T441" s="83" t="s">
        <v>3131</v>
      </c>
      <c r="U441" s="79">
        <v>58706</v>
      </c>
      <c r="V441" s="111" t="s">
        <v>2683</v>
      </c>
      <c r="W441" s="111">
        <v>37763</v>
      </c>
      <c r="Z441" s="83">
        <v>20943</v>
      </c>
      <c r="AA441" s="79">
        <v>60296</v>
      </c>
      <c r="AB441" s="111"/>
      <c r="AC441" s="111">
        <v>38598</v>
      </c>
      <c r="AF441" s="83">
        <f t="shared" ref="AF441:AF450" si="56">AA441-SUM(AC441:AE441)</f>
        <v>21698</v>
      </c>
      <c r="AG441" s="28" t="s">
        <v>2394</v>
      </c>
      <c r="AK441" s="1">
        <v>44500</v>
      </c>
      <c r="AL441" s="1" t="s">
        <v>2396</v>
      </c>
      <c r="AO441" s="91"/>
      <c r="AT441" s="91"/>
    </row>
    <row r="442" spans="1:46" hidden="1">
      <c r="A442" s="6"/>
      <c r="G442"/>
      <c r="H442" s="79"/>
      <c r="I442" s="83"/>
      <c r="J442" s="1"/>
      <c r="K442" s="1"/>
      <c r="L442" s="79"/>
      <c r="M442" s="83"/>
      <c r="S442" s="79"/>
      <c r="T442" s="83"/>
      <c r="U442" s="79"/>
      <c r="V442" s="111"/>
      <c r="AA442" s="79"/>
      <c r="AB442" s="111"/>
      <c r="AG442" s="28" t="s">
        <v>2395</v>
      </c>
      <c r="AK442" s="1">
        <v>25416</v>
      </c>
      <c r="AL442" s="1" t="s">
        <v>2397</v>
      </c>
      <c r="AO442" s="91"/>
      <c r="AT442" s="91"/>
    </row>
    <row r="443" spans="1:46">
      <c r="A443" s="6">
        <v>3</v>
      </c>
      <c r="B443">
        <v>2</v>
      </c>
      <c r="C443">
        <v>2</v>
      </c>
      <c r="D443">
        <v>4</v>
      </c>
      <c r="E443">
        <f t="shared" si="55"/>
        <v>4</v>
      </c>
      <c r="F443" s="6" t="s">
        <v>3814</v>
      </c>
      <c r="G443" t="s">
        <v>1068</v>
      </c>
      <c r="H443" s="89"/>
      <c r="I443" s="90"/>
      <c r="J443" s="1">
        <v>12870.7</v>
      </c>
      <c r="K443" s="5" t="s">
        <v>2380</v>
      </c>
      <c r="L443" s="79">
        <v>24707</v>
      </c>
      <c r="M443" s="83"/>
      <c r="O443" s="111">
        <v>17960</v>
      </c>
      <c r="R443" s="83">
        <v>6110</v>
      </c>
      <c r="S443" s="79">
        <v>22210.55</v>
      </c>
      <c r="T443" s="83"/>
      <c r="U443" s="79">
        <v>23256</v>
      </c>
      <c r="V443" s="111"/>
      <c r="W443" s="111">
        <v>17369</v>
      </c>
      <c r="Z443" s="83">
        <v>5887</v>
      </c>
      <c r="AA443" s="79">
        <v>23207</v>
      </c>
      <c r="AB443" s="111"/>
      <c r="AC443" s="111">
        <v>17352</v>
      </c>
      <c r="AF443" s="83">
        <f t="shared" si="56"/>
        <v>5855</v>
      </c>
      <c r="AO443" s="91"/>
      <c r="AT443" s="91"/>
    </row>
    <row r="444" spans="1:46">
      <c r="A444" s="6">
        <v>3</v>
      </c>
      <c r="B444">
        <v>2</v>
      </c>
      <c r="C444">
        <v>2</v>
      </c>
      <c r="D444">
        <v>5</v>
      </c>
      <c r="E444">
        <f t="shared" si="55"/>
        <v>4</v>
      </c>
      <c r="F444" s="6" t="s">
        <v>3815</v>
      </c>
      <c r="G444" t="s">
        <v>4181</v>
      </c>
      <c r="H444" s="79">
        <v>166078</v>
      </c>
      <c r="I444" s="83"/>
      <c r="J444" s="1">
        <v>227173</v>
      </c>
      <c r="K444" s="1" t="s">
        <v>2398</v>
      </c>
      <c r="L444" s="79">
        <v>231252</v>
      </c>
      <c r="M444" s="91" t="s">
        <v>2119</v>
      </c>
      <c r="O444" s="111">
        <v>115753</v>
      </c>
      <c r="R444" s="83">
        <v>115499</v>
      </c>
      <c r="S444" s="122">
        <v>241038</v>
      </c>
      <c r="T444" s="91"/>
      <c r="U444" s="79">
        <v>256161</v>
      </c>
      <c r="V444" s="117" t="s">
        <v>2119</v>
      </c>
      <c r="W444" s="111">
        <v>129311</v>
      </c>
      <c r="Z444" s="83">
        <v>126850</v>
      </c>
      <c r="AA444" s="79">
        <v>354076</v>
      </c>
      <c r="AB444" s="117"/>
      <c r="AC444" s="111">
        <v>178337</v>
      </c>
      <c r="AF444" s="83">
        <f t="shared" si="56"/>
        <v>175739</v>
      </c>
    </row>
    <row r="445" spans="1:46">
      <c r="A445" s="6">
        <v>3</v>
      </c>
      <c r="B445">
        <v>2</v>
      </c>
      <c r="C445">
        <v>2</v>
      </c>
      <c r="D445">
        <v>6</v>
      </c>
      <c r="E445">
        <f t="shared" si="55"/>
        <v>4</v>
      </c>
      <c r="F445" s="6" t="s">
        <v>3816</v>
      </c>
      <c r="G445" t="s">
        <v>210</v>
      </c>
      <c r="H445" s="79">
        <v>1722</v>
      </c>
      <c r="I445" s="83"/>
      <c r="J445" s="1">
        <v>2753</v>
      </c>
      <c r="K445" s="1"/>
      <c r="L445" s="79">
        <v>2754</v>
      </c>
      <c r="M445" s="83"/>
      <c r="O445" s="111">
        <v>1376</v>
      </c>
      <c r="R445" s="83">
        <v>1378</v>
      </c>
      <c r="S445" s="79">
        <v>3068.6</v>
      </c>
      <c r="T445" s="83"/>
      <c r="U445" s="79">
        <v>3367</v>
      </c>
      <c r="V445" s="111"/>
      <c r="W445" s="111">
        <v>1683</v>
      </c>
      <c r="Z445" s="83">
        <v>1684</v>
      </c>
      <c r="AA445" s="79">
        <v>2980</v>
      </c>
      <c r="AB445" s="111"/>
      <c r="AC445" s="111">
        <v>1489</v>
      </c>
      <c r="AF445" s="83">
        <f t="shared" si="56"/>
        <v>1491</v>
      </c>
      <c r="AO445" s="91"/>
      <c r="AT445" s="91"/>
    </row>
    <row r="446" spans="1:46">
      <c r="A446" s="6">
        <v>3</v>
      </c>
      <c r="B446">
        <v>2</v>
      </c>
      <c r="C446">
        <v>2</v>
      </c>
      <c r="D446">
        <v>7</v>
      </c>
      <c r="E446">
        <f t="shared" si="55"/>
        <v>4</v>
      </c>
      <c r="F446" s="6" t="s">
        <v>3817</v>
      </c>
      <c r="G446" t="s">
        <v>242</v>
      </c>
      <c r="H446" s="79">
        <v>51060</v>
      </c>
      <c r="I446" s="83"/>
      <c r="J446" s="12"/>
      <c r="K446" s="12"/>
      <c r="L446" s="94"/>
      <c r="M446" s="95"/>
      <c r="N446" s="115"/>
      <c r="S446" s="94"/>
      <c r="T446" s="95"/>
      <c r="U446" s="94"/>
      <c r="V446" s="113"/>
      <c r="AA446" s="94"/>
      <c r="AB446" s="113"/>
      <c r="AO446" s="91"/>
      <c r="AT446" s="91"/>
    </row>
    <row r="447" spans="1:46">
      <c r="A447" s="6">
        <v>3</v>
      </c>
      <c r="B447">
        <v>2</v>
      </c>
      <c r="C447">
        <v>3</v>
      </c>
      <c r="E447">
        <f t="shared" si="55"/>
        <v>3</v>
      </c>
      <c r="F447" s="6" t="s">
        <v>1069</v>
      </c>
      <c r="G447" s="6" t="s">
        <v>1070</v>
      </c>
      <c r="H447" s="77">
        <v>44963</v>
      </c>
      <c r="J447" s="18">
        <v>46049</v>
      </c>
      <c r="K447" s="1" t="s">
        <v>2402</v>
      </c>
      <c r="L447" s="77">
        <v>42111</v>
      </c>
      <c r="N447" s="115"/>
      <c r="O447" s="111">
        <f>O448+O449+O450</f>
        <v>7158</v>
      </c>
      <c r="P447" s="111">
        <f t="shared" ref="P447:Q447" si="57">P448+P449+P450</f>
        <v>0</v>
      </c>
      <c r="Q447" s="111">
        <f t="shared" si="57"/>
        <v>109</v>
      </c>
      <c r="R447" s="83">
        <f>R448+R449+R450</f>
        <v>34844</v>
      </c>
      <c r="S447" s="77">
        <v>42464.559000000001</v>
      </c>
      <c r="U447" s="77">
        <v>75598</v>
      </c>
      <c r="W447" s="111">
        <v>36526</v>
      </c>
      <c r="Y447" s="111">
        <v>101</v>
      </c>
      <c r="Z447" s="83">
        <v>38971</v>
      </c>
      <c r="AA447" s="77">
        <v>84934</v>
      </c>
      <c r="AC447" s="111">
        <v>44960</v>
      </c>
      <c r="AE447" s="111">
        <v>96</v>
      </c>
      <c r="AF447" s="83">
        <f t="shared" si="56"/>
        <v>39878</v>
      </c>
      <c r="AO447" s="91"/>
      <c r="AT447" s="91"/>
    </row>
    <row r="448" spans="1:46">
      <c r="A448" s="6">
        <v>3</v>
      </c>
      <c r="B448">
        <v>2</v>
      </c>
      <c r="C448">
        <v>3</v>
      </c>
      <c r="D448">
        <v>1</v>
      </c>
      <c r="E448">
        <f t="shared" si="55"/>
        <v>4</v>
      </c>
      <c r="F448" s="6" t="s">
        <v>3818</v>
      </c>
      <c r="G448" t="s">
        <v>2120</v>
      </c>
      <c r="H448" s="79"/>
      <c r="I448" s="83"/>
      <c r="J448" s="1">
        <v>270</v>
      </c>
      <c r="K448" s="1"/>
      <c r="L448" s="79">
        <v>416</v>
      </c>
      <c r="M448" s="83"/>
      <c r="N448" s="115"/>
      <c r="R448" s="83">
        <v>416</v>
      </c>
      <c r="S448" s="79">
        <v>288</v>
      </c>
      <c r="T448" s="83" t="s">
        <v>3132</v>
      </c>
      <c r="U448" s="79">
        <v>416</v>
      </c>
      <c r="V448" s="111" t="s">
        <v>2684</v>
      </c>
      <c r="Z448" s="83">
        <v>416</v>
      </c>
      <c r="AA448" s="79">
        <v>419</v>
      </c>
      <c r="AB448" s="111"/>
      <c r="AF448" s="83">
        <f t="shared" si="56"/>
        <v>419</v>
      </c>
      <c r="AO448" s="91"/>
      <c r="AT448" s="91"/>
    </row>
    <row r="449" spans="1:47">
      <c r="A449" s="6">
        <v>3</v>
      </c>
      <c r="B449">
        <v>2</v>
      </c>
      <c r="C449">
        <v>3</v>
      </c>
      <c r="D449">
        <v>2</v>
      </c>
      <c r="E449">
        <f t="shared" si="55"/>
        <v>4</v>
      </c>
      <c r="F449" s="6" t="s">
        <v>3819</v>
      </c>
      <c r="G449" t="s">
        <v>1537</v>
      </c>
      <c r="H449" s="79"/>
      <c r="I449" s="83"/>
      <c r="J449" s="1">
        <v>12092</v>
      </c>
      <c r="K449" s="1"/>
      <c r="L449" s="79">
        <v>7841</v>
      </c>
      <c r="M449" s="83"/>
      <c r="N449" s="115"/>
      <c r="O449" s="111">
        <v>115</v>
      </c>
      <c r="Q449" s="111">
        <v>109</v>
      </c>
      <c r="R449" s="83">
        <v>7617</v>
      </c>
      <c r="S449" s="79">
        <v>8656</v>
      </c>
      <c r="T449" s="83"/>
      <c r="U449" s="79">
        <v>41021</v>
      </c>
      <c r="V449" s="111"/>
      <c r="W449" s="136">
        <v>29505</v>
      </c>
      <c r="Z449" s="83">
        <v>11415</v>
      </c>
      <c r="AA449" s="79">
        <v>49879</v>
      </c>
      <c r="AB449" s="111"/>
      <c r="AC449" s="136">
        <v>38542</v>
      </c>
      <c r="AE449" s="111">
        <v>96</v>
      </c>
      <c r="AF449" s="83">
        <f t="shared" si="56"/>
        <v>11241</v>
      </c>
      <c r="AG449" s="28" t="s">
        <v>1542</v>
      </c>
      <c r="AK449" s="1">
        <v>3192</v>
      </c>
      <c r="AO449" s="91"/>
      <c r="AS449" s="111">
        <v>33180</v>
      </c>
      <c r="AT449" s="91" t="s">
        <v>2685</v>
      </c>
    </row>
    <row r="450" spans="1:47">
      <c r="A450" s="6">
        <v>3</v>
      </c>
      <c r="B450">
        <v>2</v>
      </c>
      <c r="C450">
        <v>3</v>
      </c>
      <c r="D450">
        <v>3</v>
      </c>
      <c r="E450">
        <f t="shared" si="55"/>
        <v>4</v>
      </c>
      <c r="F450" s="6" t="s">
        <v>3820</v>
      </c>
      <c r="G450" t="s">
        <v>1538</v>
      </c>
      <c r="H450" s="79"/>
      <c r="I450" s="83"/>
      <c r="J450" s="1">
        <v>33686</v>
      </c>
      <c r="K450" s="1"/>
      <c r="L450" s="79">
        <v>33854</v>
      </c>
      <c r="M450" s="83"/>
      <c r="N450" s="115"/>
      <c r="O450" s="111">
        <v>7043</v>
      </c>
      <c r="R450" s="83">
        <v>26811</v>
      </c>
      <c r="S450" s="79">
        <v>33520</v>
      </c>
      <c r="T450" s="83"/>
      <c r="U450" s="79">
        <v>34161</v>
      </c>
      <c r="V450" s="111"/>
      <c r="W450" s="111">
        <v>7021</v>
      </c>
      <c r="Z450" s="83">
        <v>27140</v>
      </c>
      <c r="AA450" s="79">
        <v>34636</v>
      </c>
      <c r="AB450" s="111"/>
      <c r="AC450" s="111">
        <v>6418</v>
      </c>
      <c r="AF450" s="83">
        <f t="shared" si="56"/>
        <v>28218</v>
      </c>
      <c r="AG450" s="28" t="s">
        <v>1540</v>
      </c>
      <c r="AK450" s="1">
        <v>2373</v>
      </c>
      <c r="AL450" s="1" t="s">
        <v>1541</v>
      </c>
      <c r="AN450" s="111">
        <v>2379</v>
      </c>
      <c r="AO450" s="147" t="s">
        <v>886</v>
      </c>
      <c r="AP450" s="1">
        <v>2371.6</v>
      </c>
      <c r="AQ450" s="32" t="s">
        <v>886</v>
      </c>
      <c r="AR450" s="161"/>
      <c r="AS450" s="111">
        <v>2379</v>
      </c>
      <c r="AT450" s="147" t="s">
        <v>2610</v>
      </c>
    </row>
    <row r="451" spans="1:47" hidden="1">
      <c r="A451" s="6"/>
      <c r="G451"/>
      <c r="H451" s="79"/>
      <c r="I451" s="83"/>
      <c r="J451" s="1"/>
      <c r="K451" s="1"/>
      <c r="L451" s="79"/>
      <c r="M451" s="83"/>
      <c r="N451" s="115"/>
      <c r="S451" s="79"/>
      <c r="T451" s="83"/>
      <c r="U451" s="79"/>
      <c r="V451" s="111"/>
      <c r="AA451" s="79"/>
      <c r="AB451" s="111"/>
      <c r="AG451" s="28" t="s">
        <v>2686</v>
      </c>
      <c r="AO451" s="147"/>
      <c r="AP451" s="1">
        <v>1873</v>
      </c>
      <c r="AS451" s="111">
        <v>2280</v>
      </c>
      <c r="AT451" s="147"/>
    </row>
    <row r="452" spans="1:47" hidden="1">
      <c r="A452" s="6"/>
      <c r="G452"/>
      <c r="H452" s="79"/>
      <c r="I452" s="83"/>
      <c r="J452" s="1"/>
      <c r="K452" s="1"/>
      <c r="L452" s="79"/>
      <c r="M452" s="83"/>
      <c r="N452" s="115"/>
      <c r="S452" s="79"/>
      <c r="T452" s="83"/>
      <c r="U452" s="79"/>
      <c r="V452" s="111"/>
      <c r="AA452" s="79"/>
      <c r="AB452" s="111"/>
      <c r="AG452" s="28" t="s">
        <v>1539</v>
      </c>
      <c r="AK452" s="1">
        <v>26647</v>
      </c>
      <c r="AN452" s="111">
        <v>26648</v>
      </c>
      <c r="AO452" s="91"/>
      <c r="AP452" s="1">
        <v>26647</v>
      </c>
      <c r="AS452" s="111">
        <v>27000</v>
      </c>
      <c r="AT452" s="91"/>
    </row>
    <row r="453" spans="1:47">
      <c r="A453" s="6">
        <v>3</v>
      </c>
      <c r="B453">
        <v>2</v>
      </c>
      <c r="C453">
        <v>4</v>
      </c>
      <c r="E453">
        <f t="shared" si="55"/>
        <v>3</v>
      </c>
      <c r="F453" s="6" t="s">
        <v>1071</v>
      </c>
      <c r="G453" s="6" t="s">
        <v>1072</v>
      </c>
      <c r="H453" s="77">
        <v>945542</v>
      </c>
      <c r="J453" s="26">
        <v>951738</v>
      </c>
      <c r="K453" s="1" t="s">
        <v>2392</v>
      </c>
      <c r="L453" s="81">
        <v>1408083</v>
      </c>
      <c r="M453" s="82"/>
      <c r="N453" s="115"/>
      <c r="O453" s="111">
        <v>132733</v>
      </c>
      <c r="P453" s="111">
        <v>427000</v>
      </c>
      <c r="Q453" s="111">
        <v>131851</v>
      </c>
      <c r="R453" s="83">
        <v>716499</v>
      </c>
      <c r="S453" s="81">
        <v>1026634</v>
      </c>
      <c r="T453" s="82"/>
      <c r="U453" s="81">
        <v>1767474</v>
      </c>
      <c r="V453" s="126"/>
      <c r="W453" s="111">
        <v>185729</v>
      </c>
      <c r="X453" s="111">
        <v>725400</v>
      </c>
      <c r="Y453" s="111">
        <v>142963</v>
      </c>
      <c r="Z453" s="83">
        <v>713382</v>
      </c>
      <c r="AA453" s="81">
        <v>977943</v>
      </c>
      <c r="AB453" s="126"/>
      <c r="AC453" s="111">
        <v>121620</v>
      </c>
      <c r="AE453" s="111">
        <v>131646</v>
      </c>
      <c r="AF453" s="83">
        <f t="shared" ref="AF453:AF454" si="58">AA453-SUM(AC453:AE453)</f>
        <v>724677</v>
      </c>
      <c r="AO453" s="91"/>
      <c r="AT453" s="91"/>
      <c r="AU453">
        <f>($Q$453)/($L$453-$P$453)</f>
        <v>0.13439331840425325</v>
      </c>
    </row>
    <row r="454" spans="1:47">
      <c r="A454" s="6">
        <v>3</v>
      </c>
      <c r="B454">
        <v>2</v>
      </c>
      <c r="C454">
        <v>4</v>
      </c>
      <c r="D454">
        <v>1</v>
      </c>
      <c r="E454">
        <f t="shared" si="55"/>
        <v>4</v>
      </c>
      <c r="F454" s="6" t="s">
        <v>3821</v>
      </c>
      <c r="G454" t="s">
        <v>1255</v>
      </c>
      <c r="H454" s="79">
        <v>724220</v>
      </c>
      <c r="I454" s="83"/>
      <c r="J454" s="1">
        <v>710500</v>
      </c>
      <c r="K454" s="1"/>
      <c r="L454" s="79">
        <v>735241</v>
      </c>
      <c r="M454" s="83"/>
      <c r="N454" s="115"/>
      <c r="O454" s="111">
        <v>105860</v>
      </c>
      <c r="Q454" s="111">
        <v>86021</v>
      </c>
      <c r="R454" s="83">
        <v>543360</v>
      </c>
      <c r="S454" s="79">
        <v>675391</v>
      </c>
      <c r="T454" s="83"/>
      <c r="U454" s="79">
        <v>699023</v>
      </c>
      <c r="V454" s="111" t="s">
        <v>2687</v>
      </c>
      <c r="W454" s="111">
        <v>106822</v>
      </c>
      <c r="Y454" s="111">
        <v>96777</v>
      </c>
      <c r="Z454" s="83">
        <v>495424</v>
      </c>
      <c r="AA454" s="79">
        <v>709033</v>
      </c>
      <c r="AB454" s="111"/>
      <c r="AC454" s="111">
        <v>111132</v>
      </c>
      <c r="AE454" s="111">
        <v>86598</v>
      </c>
      <c r="AF454" s="83">
        <f t="shared" si="58"/>
        <v>511303</v>
      </c>
      <c r="AG454" s="28" t="s">
        <v>1022</v>
      </c>
      <c r="AH454" s="79">
        <v>368050</v>
      </c>
      <c r="AK454" s="1">
        <v>355168</v>
      </c>
      <c r="AN454" s="111">
        <v>379236</v>
      </c>
      <c r="AO454" s="91" t="s">
        <v>1074</v>
      </c>
      <c r="AP454" s="1">
        <v>341707</v>
      </c>
      <c r="AS454" s="111">
        <v>366523</v>
      </c>
      <c r="AT454" s="91"/>
    </row>
    <row r="455" spans="1:47" hidden="1">
      <c r="A455" s="6"/>
      <c r="G455"/>
      <c r="H455" s="79"/>
      <c r="I455" s="83"/>
      <c r="J455" s="1"/>
      <c r="K455" s="1"/>
      <c r="L455" s="79"/>
      <c r="M455" s="83"/>
      <c r="N455" s="115"/>
      <c r="S455" s="79"/>
      <c r="T455" s="83"/>
      <c r="U455" s="79"/>
      <c r="V455" s="111"/>
      <c r="AA455" s="79"/>
      <c r="AB455" s="111"/>
      <c r="AG455" s="28" t="s">
        <v>1073</v>
      </c>
      <c r="AH455" s="79">
        <v>239270</v>
      </c>
      <c r="AK455" s="1">
        <v>237138</v>
      </c>
      <c r="AN455" s="111">
        <v>233700</v>
      </c>
      <c r="AO455" s="91"/>
      <c r="AP455" s="1">
        <v>218857</v>
      </c>
      <c r="AS455" s="111">
        <v>211468</v>
      </c>
      <c r="AT455" s="91"/>
    </row>
    <row r="456" spans="1:47" hidden="1">
      <c r="A456" s="6"/>
      <c r="G456"/>
      <c r="H456" s="79"/>
      <c r="I456" s="83"/>
      <c r="J456" s="1"/>
      <c r="K456" s="1"/>
      <c r="L456" s="79"/>
      <c r="M456" s="83"/>
      <c r="N456" s="115"/>
      <c r="S456" s="79"/>
      <c r="T456" s="83"/>
      <c r="U456" s="79"/>
      <c r="V456" s="111"/>
      <c r="AA456" s="79"/>
      <c r="AB456" s="111"/>
      <c r="AG456" s="28" t="s">
        <v>1030</v>
      </c>
      <c r="AH456" s="79">
        <v>116830</v>
      </c>
      <c r="AK456" s="1">
        <v>118121</v>
      </c>
      <c r="AN456" s="111">
        <v>122239</v>
      </c>
      <c r="AO456" s="148"/>
      <c r="AP456" s="1">
        <v>114775</v>
      </c>
      <c r="AS456" s="111">
        <v>120959</v>
      </c>
      <c r="AT456" s="148"/>
    </row>
    <row r="457" spans="1:47">
      <c r="A457" s="6">
        <v>3</v>
      </c>
      <c r="B457">
        <v>2</v>
      </c>
      <c r="C457">
        <v>4</v>
      </c>
      <c r="D457">
        <v>2</v>
      </c>
      <c r="E457">
        <f t="shared" si="55"/>
        <v>4</v>
      </c>
      <c r="F457" s="6" t="s">
        <v>3822</v>
      </c>
      <c r="G457" t="s">
        <v>242</v>
      </c>
      <c r="H457" s="79">
        <v>51060</v>
      </c>
      <c r="I457" s="83"/>
      <c r="J457" s="1">
        <v>64686.777000000002</v>
      </c>
      <c r="K457" s="1"/>
      <c r="L457" s="79">
        <v>487349</v>
      </c>
      <c r="M457" s="83"/>
      <c r="N457" s="115"/>
      <c r="O457" s="111">
        <v>15552</v>
      </c>
      <c r="P457" s="111">
        <v>427000</v>
      </c>
      <c r="Q457" s="111">
        <v>9029</v>
      </c>
      <c r="R457" s="83">
        <v>35768</v>
      </c>
      <c r="S457" s="79">
        <v>176315</v>
      </c>
      <c r="T457" s="83"/>
      <c r="U457" s="79">
        <v>881820</v>
      </c>
      <c r="V457" s="111"/>
      <c r="W457" s="111">
        <v>67645</v>
      </c>
      <c r="X457" s="111">
        <v>725400</v>
      </c>
      <c r="Y457" s="111">
        <v>9677</v>
      </c>
      <c r="Z457" s="83">
        <v>79098</v>
      </c>
      <c r="AA457" s="79">
        <v>36034</v>
      </c>
      <c r="AB457" s="111"/>
      <c r="AC457" s="111">
        <v>146</v>
      </c>
      <c r="AE457" s="111">
        <v>8708</v>
      </c>
      <c r="AF457" s="83">
        <f t="shared" ref="AF457:AF458" si="59">AA457-SUM(AC457:AE457)</f>
        <v>27180</v>
      </c>
      <c r="AG457" s="162"/>
      <c r="AH457" s="94"/>
      <c r="AI457" s="95"/>
      <c r="AJ457" s="113"/>
      <c r="AK457" s="12"/>
      <c r="AL457" s="12"/>
      <c r="AM457" s="28" t="s">
        <v>1075</v>
      </c>
      <c r="AN457" s="111">
        <v>445200</v>
      </c>
      <c r="AO457" s="91"/>
      <c r="AP457" s="1">
        <v>136900</v>
      </c>
      <c r="AS457" s="111">
        <v>836818</v>
      </c>
      <c r="AT457" s="91"/>
    </row>
    <row r="458" spans="1:47">
      <c r="A458" s="6">
        <v>3</v>
      </c>
      <c r="B458">
        <v>2</v>
      </c>
      <c r="C458">
        <v>4</v>
      </c>
      <c r="D458">
        <v>3</v>
      </c>
      <c r="E458">
        <f t="shared" si="55"/>
        <v>4</v>
      </c>
      <c r="F458" s="6" t="s">
        <v>3823</v>
      </c>
      <c r="G458" t="s">
        <v>243</v>
      </c>
      <c r="H458" s="79">
        <v>170262</v>
      </c>
      <c r="I458" s="83"/>
      <c r="J458" s="1">
        <v>176551</v>
      </c>
      <c r="K458" s="1"/>
      <c r="L458" s="79">
        <v>183493</v>
      </c>
      <c r="M458" s="83"/>
      <c r="O458" s="111">
        <v>11321</v>
      </c>
      <c r="Q458" s="111">
        <v>36801</v>
      </c>
      <c r="R458" s="83">
        <v>137371</v>
      </c>
      <c r="S458" s="79">
        <v>174928</v>
      </c>
      <c r="T458" s="83"/>
      <c r="U458" s="79">
        <v>186631</v>
      </c>
      <c r="V458" s="111"/>
      <c r="W458" s="111">
        <v>11262</v>
      </c>
      <c r="Y458" s="111">
        <v>36509</v>
      </c>
      <c r="Z458" s="83">
        <v>138860</v>
      </c>
      <c r="AA458" s="79">
        <v>232876</v>
      </c>
      <c r="AB458" s="111"/>
      <c r="AC458" s="111">
        <v>10342</v>
      </c>
      <c r="AE458" s="111">
        <v>36340</v>
      </c>
      <c r="AF458" s="83">
        <f t="shared" si="59"/>
        <v>186194</v>
      </c>
      <c r="AG458" s="28" t="s">
        <v>827</v>
      </c>
      <c r="AH458" s="79">
        <v>80820</v>
      </c>
      <c r="AI458" s="83" t="s">
        <v>1543</v>
      </c>
      <c r="AK458" s="1">
        <f>41218.18+9411.76+22614.89+7795.42</f>
        <v>81040.25</v>
      </c>
      <c r="AL458" s="1" t="s">
        <v>1545</v>
      </c>
      <c r="AN458" s="111">
        <f>42192+9615+22926</f>
        <v>74733</v>
      </c>
      <c r="AO458" s="91" t="s">
        <v>1544</v>
      </c>
      <c r="AP458" s="1">
        <f>41644.4+9412.56+21844.85</f>
        <v>72901.81</v>
      </c>
      <c r="AQ458" s="25" t="s">
        <v>3133</v>
      </c>
      <c r="AR458" s="116"/>
      <c r="AS458" s="111">
        <f>42061+9584+22862+13730</f>
        <v>88237</v>
      </c>
      <c r="AT458" s="91" t="s">
        <v>2688</v>
      </c>
    </row>
    <row r="459" spans="1:47" hidden="1">
      <c r="A459" s="6"/>
      <c r="G459"/>
      <c r="H459" s="79"/>
      <c r="I459" s="83"/>
      <c r="J459" s="1"/>
      <c r="K459" s="1"/>
      <c r="L459" s="79"/>
      <c r="M459" s="83"/>
      <c r="S459" s="79"/>
      <c r="T459" s="83"/>
      <c r="U459" s="79"/>
      <c r="V459" s="111"/>
      <c r="AA459" s="79"/>
      <c r="AB459" s="111"/>
      <c r="AG459" s="28" t="s">
        <v>868</v>
      </c>
      <c r="AH459" s="79">
        <v>3740</v>
      </c>
      <c r="AK459" s="1">
        <v>3738</v>
      </c>
      <c r="AN459" s="111">
        <v>3738</v>
      </c>
      <c r="AO459" s="91"/>
      <c r="AP459" s="1">
        <v>3738</v>
      </c>
      <c r="AS459" s="111">
        <v>3738</v>
      </c>
      <c r="AT459" s="91"/>
    </row>
    <row r="460" spans="1:47" hidden="1">
      <c r="A460" s="6"/>
      <c r="AG460" s="28" t="s">
        <v>867</v>
      </c>
      <c r="AH460" s="79">
        <v>810</v>
      </c>
      <c r="AK460" s="1">
        <v>810</v>
      </c>
      <c r="AN460" s="111">
        <v>810</v>
      </c>
      <c r="AO460" s="91"/>
      <c r="AP460" s="1">
        <v>810</v>
      </c>
      <c r="AS460" s="111">
        <v>8810</v>
      </c>
      <c r="AT460" s="91"/>
    </row>
    <row r="461" spans="1:47" hidden="1">
      <c r="A461" s="6"/>
      <c r="AG461" s="25" t="s">
        <v>2689</v>
      </c>
      <c r="AH461" s="79">
        <v>11920</v>
      </c>
      <c r="AK461" s="1">
        <v>17954</v>
      </c>
      <c r="AN461" s="111">
        <v>19215</v>
      </c>
      <c r="AO461" s="91"/>
      <c r="AP461" s="1">
        <v>13381</v>
      </c>
      <c r="AS461" s="111">
        <v>19464</v>
      </c>
      <c r="AT461" s="91"/>
    </row>
    <row r="462" spans="1:47" hidden="1">
      <c r="A462" s="6"/>
      <c r="AG462" s="25" t="s">
        <v>2690</v>
      </c>
      <c r="AO462" s="91"/>
      <c r="AP462" s="1">
        <v>55867</v>
      </c>
      <c r="AS462" s="111">
        <v>58882</v>
      </c>
      <c r="AT462" s="91"/>
    </row>
    <row r="463" spans="1:47">
      <c r="A463" s="6">
        <v>3</v>
      </c>
      <c r="B463">
        <v>2</v>
      </c>
      <c r="C463">
        <v>5</v>
      </c>
      <c r="E463">
        <f t="shared" si="55"/>
        <v>3</v>
      </c>
      <c r="F463" s="6" t="s">
        <v>73</v>
      </c>
      <c r="G463" s="6" t="s">
        <v>1076</v>
      </c>
      <c r="H463" s="81">
        <v>108614</v>
      </c>
      <c r="I463" s="82"/>
      <c r="J463" s="26">
        <v>384879</v>
      </c>
      <c r="K463" s="1" t="s">
        <v>2403</v>
      </c>
      <c r="L463" s="77">
        <v>116292</v>
      </c>
      <c r="O463" s="111">
        <v>71078</v>
      </c>
      <c r="Q463" s="111">
        <v>45213</v>
      </c>
      <c r="R463" s="83">
        <v>1</v>
      </c>
      <c r="S463" s="77">
        <v>113786</v>
      </c>
      <c r="U463" s="77">
        <v>251868</v>
      </c>
      <c r="W463" s="111">
        <v>143843</v>
      </c>
      <c r="X463" s="111">
        <v>56100</v>
      </c>
      <c r="Y463" s="111">
        <v>45141</v>
      </c>
      <c r="Z463" s="83">
        <v>6784</v>
      </c>
      <c r="AA463" s="77">
        <v>131056</v>
      </c>
      <c r="AC463" s="111">
        <v>82983</v>
      </c>
      <c r="AE463" s="111">
        <v>42271</v>
      </c>
      <c r="AF463" s="83">
        <f t="shared" ref="AF463:AF466" si="60">AA463-SUM(AC463:AE463)</f>
        <v>5802</v>
      </c>
      <c r="AO463" s="91"/>
      <c r="AT463" s="91"/>
    </row>
    <row r="464" spans="1:47">
      <c r="A464" s="6">
        <v>3</v>
      </c>
      <c r="B464">
        <v>2</v>
      </c>
      <c r="C464">
        <v>5</v>
      </c>
      <c r="D464">
        <v>1</v>
      </c>
      <c r="E464">
        <f t="shared" si="55"/>
        <v>4</v>
      </c>
      <c r="F464" s="6" t="s">
        <v>3824</v>
      </c>
      <c r="G464" t="s">
        <v>242</v>
      </c>
      <c r="H464" s="79">
        <v>20677</v>
      </c>
      <c r="I464" s="83"/>
      <c r="J464" s="1">
        <v>287249.59999999998</v>
      </c>
      <c r="K464" s="1"/>
      <c r="L464" s="79">
        <v>20592</v>
      </c>
      <c r="M464" s="83"/>
      <c r="O464" s="111">
        <v>20397</v>
      </c>
      <c r="Q464" s="111">
        <v>195</v>
      </c>
      <c r="S464" s="79">
        <v>13998</v>
      </c>
      <c r="T464" s="83"/>
      <c r="U464" s="79">
        <v>147782</v>
      </c>
      <c r="V464" s="111"/>
      <c r="W464" s="111">
        <v>75773</v>
      </c>
      <c r="X464" s="111">
        <v>56100</v>
      </c>
      <c r="Y464" s="111">
        <v>9277</v>
      </c>
      <c r="Z464" s="83">
        <v>6632</v>
      </c>
      <c r="AA464" s="79">
        <v>19104</v>
      </c>
      <c r="AB464" s="111"/>
      <c r="AC464" s="111">
        <v>8894</v>
      </c>
      <c r="AE464" s="111">
        <v>9291</v>
      </c>
      <c r="AF464" s="83">
        <f t="shared" si="60"/>
        <v>919</v>
      </c>
      <c r="AG464" s="28" t="s">
        <v>1546</v>
      </c>
      <c r="AK464" s="1">
        <v>147840</v>
      </c>
      <c r="AM464" s="28" t="s">
        <v>2691</v>
      </c>
      <c r="AO464" s="91"/>
      <c r="AP464" s="1">
        <v>3941</v>
      </c>
      <c r="AS464" s="111">
        <v>129150</v>
      </c>
      <c r="AT464" s="91"/>
    </row>
    <row r="465" spans="1:46" hidden="1">
      <c r="A465" s="6"/>
      <c r="G465"/>
      <c r="H465" s="79"/>
      <c r="I465" s="83"/>
      <c r="J465" s="1"/>
      <c r="K465" s="1"/>
      <c r="L465" s="79"/>
      <c r="M465" s="83"/>
      <c r="S465" s="79"/>
      <c r="T465" s="83"/>
      <c r="U465" s="79"/>
      <c r="V465" s="111"/>
      <c r="AA465" s="79"/>
      <c r="AB465" s="111"/>
      <c r="AG465" s="28" t="s">
        <v>1547</v>
      </c>
      <c r="AK465" s="1">
        <v>114450</v>
      </c>
      <c r="AO465" s="91"/>
      <c r="AT465" s="91"/>
    </row>
    <row r="466" spans="1:46">
      <c r="A466" s="6">
        <v>3</v>
      </c>
      <c r="B466">
        <v>2</v>
      </c>
      <c r="C466">
        <v>5</v>
      </c>
      <c r="D466">
        <v>2</v>
      </c>
      <c r="E466">
        <f t="shared" si="55"/>
        <v>4</v>
      </c>
      <c r="F466" s="6" t="s">
        <v>3825</v>
      </c>
      <c r="G466" t="s">
        <v>243</v>
      </c>
      <c r="H466" s="79">
        <v>87901</v>
      </c>
      <c r="I466" s="83"/>
      <c r="J466" s="1">
        <v>97965.89</v>
      </c>
      <c r="K466" s="1"/>
      <c r="L466" s="79">
        <v>95700</v>
      </c>
      <c r="M466" s="83"/>
      <c r="O466" s="111">
        <v>50681</v>
      </c>
      <c r="Q466" s="111">
        <v>45018</v>
      </c>
      <c r="S466" s="79">
        <v>100778</v>
      </c>
      <c r="T466" s="83"/>
      <c r="U466" s="79">
        <v>104086</v>
      </c>
      <c r="V466" s="111"/>
      <c r="AA466" s="79">
        <v>111952</v>
      </c>
      <c r="AB466" s="111"/>
      <c r="AC466" s="111">
        <v>74089</v>
      </c>
      <c r="AE466" s="111">
        <v>32980</v>
      </c>
      <c r="AF466" s="83">
        <f t="shared" si="60"/>
        <v>4883</v>
      </c>
      <c r="AG466" s="25" t="s">
        <v>850</v>
      </c>
      <c r="AH466" s="79">
        <v>59090</v>
      </c>
      <c r="AI466" s="83" t="s">
        <v>1754</v>
      </c>
      <c r="AK466" s="1">
        <v>64373</v>
      </c>
      <c r="AL466" s="1" t="s">
        <v>1548</v>
      </c>
      <c r="AN466" s="111">
        <v>66236</v>
      </c>
      <c r="AO466" s="91" t="s">
        <v>1755</v>
      </c>
      <c r="AP466" s="1">
        <v>66784.899999999994</v>
      </c>
      <c r="AQ466" s="25" t="s">
        <v>2692</v>
      </c>
      <c r="AR466" s="116"/>
      <c r="AS466" s="111">
        <v>69071</v>
      </c>
      <c r="AT466" s="91" t="s">
        <v>2692</v>
      </c>
    </row>
    <row r="467" spans="1:46" hidden="1">
      <c r="A467" s="6"/>
      <c r="G467"/>
      <c r="H467" s="79"/>
      <c r="I467" s="83"/>
      <c r="J467" s="1"/>
      <c r="K467" s="1"/>
      <c r="L467" s="79"/>
      <c r="M467" s="83"/>
      <c r="S467" s="79"/>
      <c r="T467" s="83"/>
      <c r="U467" s="79"/>
      <c r="V467" s="111"/>
      <c r="AA467" s="79"/>
      <c r="AB467" s="111"/>
      <c r="AG467" s="25" t="s">
        <v>2693</v>
      </c>
      <c r="AN467" s="111">
        <v>11565</v>
      </c>
      <c r="AO467" s="91"/>
      <c r="AP467" s="1">
        <v>16165</v>
      </c>
      <c r="AS467" s="111">
        <v>17526</v>
      </c>
      <c r="AT467" s="91"/>
    </row>
    <row r="468" spans="1:46" hidden="1">
      <c r="A468" s="6"/>
      <c r="G468"/>
      <c r="H468" s="79"/>
      <c r="I468" s="83"/>
      <c r="J468" s="1"/>
      <c r="K468" s="1"/>
      <c r="L468" s="79"/>
      <c r="M468" s="83"/>
      <c r="S468" s="79"/>
      <c r="T468" s="83"/>
      <c r="U468" s="79"/>
      <c r="V468" s="111"/>
      <c r="AA468" s="79"/>
      <c r="AB468" s="111"/>
      <c r="AG468" s="25" t="s">
        <v>2694</v>
      </c>
      <c r="AO468" s="91"/>
      <c r="AP468" s="1">
        <v>11964.99</v>
      </c>
      <c r="AS468" s="111">
        <v>11365</v>
      </c>
      <c r="AT468" s="91"/>
    </row>
    <row r="469" spans="1:46">
      <c r="A469" s="6">
        <v>3</v>
      </c>
      <c r="B469">
        <v>2</v>
      </c>
      <c r="C469">
        <v>5</v>
      </c>
      <c r="D469">
        <v>3</v>
      </c>
      <c r="E469">
        <f t="shared" si="55"/>
        <v>4</v>
      </c>
      <c r="F469" s="6" t="s">
        <v>3826</v>
      </c>
      <c r="G469" t="s">
        <v>1549</v>
      </c>
      <c r="H469" s="79"/>
      <c r="I469" s="83"/>
      <c r="J469" s="1">
        <v>863</v>
      </c>
      <c r="K469" s="1"/>
      <c r="L469" s="79"/>
      <c r="M469" s="83"/>
      <c r="S469" s="79"/>
      <c r="T469" s="83"/>
      <c r="U469" s="79"/>
      <c r="V469" s="111"/>
      <c r="AA469" s="79"/>
      <c r="AB469" s="111"/>
      <c r="AG469" s="25"/>
      <c r="AO469" s="91"/>
      <c r="AT469" s="91"/>
    </row>
    <row r="470" spans="1:46">
      <c r="A470" s="6">
        <v>3</v>
      </c>
      <c r="B470">
        <v>2</v>
      </c>
      <c r="C470">
        <v>6</v>
      </c>
      <c r="E470">
        <f t="shared" si="55"/>
        <v>3</v>
      </c>
      <c r="F470" s="6" t="s">
        <v>74</v>
      </c>
      <c r="G470" s="6" t="s">
        <v>2695</v>
      </c>
      <c r="H470" s="77">
        <v>22892</v>
      </c>
      <c r="J470" s="18">
        <v>24042</v>
      </c>
      <c r="K470" s="1" t="s">
        <v>2401</v>
      </c>
      <c r="L470" s="77">
        <v>24314</v>
      </c>
      <c r="O470" s="111">
        <v>11850</v>
      </c>
      <c r="Q470" s="111">
        <v>945</v>
      </c>
      <c r="R470" s="83">
        <v>11519</v>
      </c>
      <c r="S470" s="77">
        <v>23567</v>
      </c>
      <c r="U470" s="77">
        <v>14912</v>
      </c>
      <c r="W470" s="111">
        <v>12530</v>
      </c>
      <c r="Y470" s="111">
        <v>466</v>
      </c>
      <c r="Z470" s="83">
        <v>1916</v>
      </c>
      <c r="AA470" s="94">
        <v>0</v>
      </c>
      <c r="AB470" s="113"/>
      <c r="AC470" s="113"/>
      <c r="AD470" s="113"/>
      <c r="AE470" s="113"/>
      <c r="AF470" s="95"/>
      <c r="AO470" s="91"/>
      <c r="AT470" s="91"/>
    </row>
    <row r="471" spans="1:46">
      <c r="A471" s="6">
        <v>3</v>
      </c>
      <c r="B471">
        <v>2</v>
      </c>
      <c r="C471">
        <v>6</v>
      </c>
      <c r="D471">
        <v>1</v>
      </c>
      <c r="E471">
        <f t="shared" si="55"/>
        <v>4</v>
      </c>
      <c r="F471" s="6" t="s">
        <v>3827</v>
      </c>
      <c r="G471" t="s">
        <v>242</v>
      </c>
      <c r="H471" s="79">
        <v>1386</v>
      </c>
      <c r="I471" s="83"/>
      <c r="J471" s="1">
        <v>1385</v>
      </c>
      <c r="K471" s="1"/>
      <c r="L471" s="79">
        <v>1269</v>
      </c>
      <c r="M471" s="83"/>
      <c r="Q471" s="111">
        <v>45</v>
      </c>
      <c r="R471" s="83">
        <v>1224</v>
      </c>
      <c r="S471" s="79">
        <v>1447</v>
      </c>
      <c r="T471" s="83"/>
      <c r="U471" s="79">
        <v>693</v>
      </c>
      <c r="V471" s="111" t="s">
        <v>2696</v>
      </c>
      <c r="Y471" s="111">
        <v>22</v>
      </c>
      <c r="Z471" s="83">
        <v>671</v>
      </c>
      <c r="AA471" s="94"/>
      <c r="AB471" s="113"/>
      <c r="AO471" s="91"/>
      <c r="AT471" s="91"/>
    </row>
    <row r="472" spans="1:46">
      <c r="A472" s="6">
        <v>3</v>
      </c>
      <c r="B472">
        <v>2</v>
      </c>
      <c r="C472">
        <v>6</v>
      </c>
      <c r="D472">
        <v>2</v>
      </c>
      <c r="E472">
        <f t="shared" si="55"/>
        <v>4</v>
      </c>
      <c r="F472" s="6" t="s">
        <v>3828</v>
      </c>
      <c r="G472" t="s">
        <v>243</v>
      </c>
      <c r="H472" s="79">
        <v>21506</v>
      </c>
      <c r="I472" s="83"/>
      <c r="J472" s="1">
        <v>22656.6</v>
      </c>
      <c r="K472" s="1" t="s">
        <v>2400</v>
      </c>
      <c r="L472" s="79">
        <v>23405</v>
      </c>
      <c r="M472" s="83"/>
      <c r="O472" s="111">
        <v>11850</v>
      </c>
      <c r="Q472" s="111">
        <v>900</v>
      </c>
      <c r="R472" s="83">
        <v>10295</v>
      </c>
      <c r="S472" s="79">
        <v>22119.599999999999</v>
      </c>
      <c r="T472" s="83"/>
      <c r="U472" s="79">
        <v>14219</v>
      </c>
      <c r="V472" s="111"/>
      <c r="W472" s="111">
        <v>12530</v>
      </c>
      <c r="Y472" s="111">
        <v>444</v>
      </c>
      <c r="Z472" s="83">
        <v>1245</v>
      </c>
      <c r="AA472" s="94"/>
      <c r="AB472" s="113"/>
      <c r="AG472" s="25" t="s">
        <v>850</v>
      </c>
      <c r="AH472" s="79">
        <v>11610</v>
      </c>
      <c r="AI472" s="83" t="s">
        <v>1756</v>
      </c>
      <c r="AK472" s="1">
        <f>10327.74+621.6+1958.84</f>
        <v>12908.18</v>
      </c>
      <c r="AL472" s="1" t="s">
        <v>1550</v>
      </c>
      <c r="AN472" s="111">
        <f>10503+622+1959</f>
        <v>13084</v>
      </c>
      <c r="AO472" s="91" t="s">
        <v>1552</v>
      </c>
      <c r="AP472" s="1">
        <f>9822.74+621.6+1958.84</f>
        <v>12403.18</v>
      </c>
      <c r="AQ472" s="25" t="s">
        <v>1550</v>
      </c>
      <c r="AR472" s="116"/>
      <c r="AS472" s="111">
        <f>5218+371+914</f>
        <v>6503</v>
      </c>
      <c r="AT472" s="91" t="s">
        <v>2697</v>
      </c>
    </row>
    <row r="473" spans="1:46" hidden="1">
      <c r="A473" s="6"/>
      <c r="N473" s="115"/>
      <c r="AG473" s="28" t="s">
        <v>2121</v>
      </c>
      <c r="AH473" s="79">
        <v>520</v>
      </c>
      <c r="AK473" s="1">
        <v>522</v>
      </c>
      <c r="AN473" s="111">
        <v>522</v>
      </c>
      <c r="AO473" s="91"/>
      <c r="AP473" s="1">
        <v>522</v>
      </c>
      <c r="AS473" s="111">
        <v>261</v>
      </c>
      <c r="AT473" s="91"/>
    </row>
    <row r="474" spans="1:46" hidden="1">
      <c r="A474" s="6"/>
      <c r="AG474" s="28" t="s">
        <v>2122</v>
      </c>
      <c r="AH474" s="79">
        <v>880</v>
      </c>
      <c r="AK474" s="1">
        <v>883</v>
      </c>
      <c r="AN474" s="111">
        <v>884</v>
      </c>
      <c r="AO474" s="91"/>
      <c r="AP474" s="1">
        <v>883</v>
      </c>
      <c r="AS474" s="111">
        <v>442</v>
      </c>
      <c r="AT474" s="91"/>
    </row>
    <row r="475" spans="1:46" hidden="1">
      <c r="A475" s="6"/>
      <c r="AG475" s="28" t="s">
        <v>2698</v>
      </c>
      <c r="AO475" s="91"/>
      <c r="AP475" s="1">
        <v>7198.6</v>
      </c>
      <c r="AS475" s="111">
        <v>3624</v>
      </c>
      <c r="AT475" s="91" t="s">
        <v>2700</v>
      </c>
    </row>
    <row r="476" spans="1:46" hidden="1">
      <c r="A476" s="6"/>
      <c r="AG476" s="28" t="s">
        <v>2699</v>
      </c>
      <c r="AO476" s="91"/>
      <c r="AS476" s="111">
        <v>2698</v>
      </c>
      <c r="AT476" s="91"/>
    </row>
    <row r="477" spans="1:46">
      <c r="A477" s="6">
        <v>3</v>
      </c>
      <c r="B477">
        <v>2</v>
      </c>
      <c r="C477">
        <v>7</v>
      </c>
      <c r="E477">
        <f t="shared" si="55"/>
        <v>3</v>
      </c>
      <c r="F477" s="6" t="s">
        <v>194</v>
      </c>
      <c r="G477" s="6" t="s">
        <v>1077</v>
      </c>
      <c r="H477" s="77">
        <v>34572</v>
      </c>
      <c r="J477" s="18">
        <v>40324.6</v>
      </c>
      <c r="L477" s="77">
        <v>39957</v>
      </c>
      <c r="O477" s="111">
        <v>28427</v>
      </c>
      <c r="Q477" s="111">
        <v>170</v>
      </c>
      <c r="R477" s="83">
        <v>11360</v>
      </c>
      <c r="S477" s="77">
        <v>35663.9</v>
      </c>
      <c r="U477" s="77">
        <v>38037</v>
      </c>
      <c r="W477" s="111">
        <v>27344</v>
      </c>
      <c r="Y477" s="111">
        <v>184</v>
      </c>
      <c r="Z477" s="83">
        <v>10609</v>
      </c>
      <c r="AA477" s="77">
        <v>37045</v>
      </c>
      <c r="AC477" s="111">
        <v>26611</v>
      </c>
      <c r="AF477" s="83">
        <f t="shared" ref="AF477:AF491" si="61">AA477-SUM(AC477:AE477)</f>
        <v>10434</v>
      </c>
      <c r="AO477" s="91"/>
      <c r="AT477" s="91"/>
    </row>
    <row r="478" spans="1:46">
      <c r="A478" s="6">
        <v>3</v>
      </c>
      <c r="B478">
        <v>2</v>
      </c>
      <c r="C478">
        <v>7</v>
      </c>
      <c r="D478">
        <v>1</v>
      </c>
      <c r="E478">
        <f t="shared" si="55"/>
        <v>4</v>
      </c>
      <c r="F478" s="6" t="s">
        <v>3829</v>
      </c>
      <c r="G478" t="s">
        <v>4182</v>
      </c>
      <c r="H478" s="79">
        <v>2776</v>
      </c>
      <c r="I478" s="83"/>
      <c r="J478" s="1">
        <v>2240.6999999999998</v>
      </c>
      <c r="K478" s="1" t="s">
        <v>2381</v>
      </c>
      <c r="L478" s="79">
        <v>4057</v>
      </c>
      <c r="M478" s="83"/>
      <c r="O478" s="111">
        <v>3061</v>
      </c>
      <c r="Q478" s="111">
        <v>90</v>
      </c>
      <c r="R478" s="83">
        <v>906</v>
      </c>
      <c r="S478" s="79">
        <v>2252.6799999999998</v>
      </c>
      <c r="T478" s="83"/>
      <c r="U478" s="79">
        <v>3557</v>
      </c>
      <c r="V478" s="111"/>
      <c r="W478" s="111">
        <v>2622</v>
      </c>
      <c r="Y478" s="111">
        <v>181</v>
      </c>
      <c r="Z478" s="83">
        <v>754</v>
      </c>
      <c r="AA478" s="79">
        <v>3544</v>
      </c>
      <c r="AB478" s="111"/>
      <c r="AC478" s="111">
        <v>2735</v>
      </c>
      <c r="AF478" s="83">
        <f t="shared" si="61"/>
        <v>809</v>
      </c>
      <c r="AO478" s="91"/>
      <c r="AT478" s="91"/>
    </row>
    <row r="479" spans="1:46">
      <c r="A479" s="6">
        <v>3</v>
      </c>
      <c r="B479">
        <v>2</v>
      </c>
      <c r="C479">
        <v>7</v>
      </c>
      <c r="D479">
        <v>2</v>
      </c>
      <c r="E479">
        <f t="shared" si="55"/>
        <v>4</v>
      </c>
      <c r="F479" s="6" t="s">
        <v>3830</v>
      </c>
      <c r="G479" t="s">
        <v>2123</v>
      </c>
      <c r="H479" s="79">
        <v>1175</v>
      </c>
      <c r="I479" s="83"/>
      <c r="J479" s="1">
        <v>1669.5</v>
      </c>
      <c r="K479" s="1" t="s">
        <v>2382</v>
      </c>
      <c r="L479" s="79">
        <v>1482</v>
      </c>
      <c r="M479" s="83"/>
      <c r="O479" s="111">
        <v>1482</v>
      </c>
      <c r="S479" s="79">
        <v>1481.5</v>
      </c>
      <c r="T479" s="83"/>
      <c r="U479" s="79">
        <v>2241</v>
      </c>
      <c r="V479" s="111"/>
      <c r="W479" s="111">
        <v>2241</v>
      </c>
      <c r="AA479" s="79">
        <v>1493</v>
      </c>
      <c r="AB479" s="111"/>
      <c r="AC479" s="111">
        <v>1493</v>
      </c>
      <c r="AF479" s="83">
        <f t="shared" si="61"/>
        <v>0</v>
      </c>
      <c r="AG479" s="1" t="s">
        <v>2702</v>
      </c>
      <c r="AO479" s="91"/>
      <c r="AP479" s="1">
        <v>1395</v>
      </c>
      <c r="AS479" s="111">
        <v>1395</v>
      </c>
      <c r="AT479" s="91"/>
    </row>
    <row r="480" spans="1:46">
      <c r="A480" s="6">
        <v>3</v>
      </c>
      <c r="B480">
        <v>2</v>
      </c>
      <c r="C480">
        <v>7</v>
      </c>
      <c r="D480">
        <v>3</v>
      </c>
      <c r="E480">
        <f t="shared" si="55"/>
        <v>4</v>
      </c>
      <c r="F480" s="6" t="s">
        <v>3831</v>
      </c>
      <c r="G480" t="s">
        <v>4183</v>
      </c>
      <c r="H480" s="79">
        <v>22858</v>
      </c>
      <c r="I480" s="83"/>
      <c r="J480" s="1">
        <v>24945</v>
      </c>
      <c r="K480" s="1" t="s">
        <v>2389</v>
      </c>
      <c r="L480" s="79">
        <v>26365</v>
      </c>
      <c r="M480" s="83"/>
      <c r="O480" s="111">
        <v>17277</v>
      </c>
      <c r="Q480" s="111">
        <v>80</v>
      </c>
      <c r="R480" s="83">
        <v>9008</v>
      </c>
      <c r="S480" s="79">
        <v>22926</v>
      </c>
      <c r="T480" s="83"/>
      <c r="U480" s="79">
        <v>23955</v>
      </c>
      <c r="V480" s="111"/>
      <c r="W480" s="111">
        <v>15685</v>
      </c>
      <c r="Y480" s="111">
        <v>3</v>
      </c>
      <c r="Z480" s="83">
        <v>8267</v>
      </c>
      <c r="AA480" s="79">
        <v>23679</v>
      </c>
      <c r="AB480" s="111"/>
      <c r="AC480" s="111">
        <v>15505</v>
      </c>
      <c r="AF480" s="83">
        <f t="shared" si="61"/>
        <v>8174</v>
      </c>
      <c r="AO480" s="91"/>
      <c r="AT480" s="91"/>
    </row>
    <row r="481" spans="1:46">
      <c r="A481" s="6">
        <v>3</v>
      </c>
      <c r="B481">
        <v>2</v>
      </c>
      <c r="C481">
        <v>7</v>
      </c>
      <c r="D481">
        <v>4</v>
      </c>
      <c r="E481">
        <f t="shared" si="55"/>
        <v>4</v>
      </c>
      <c r="F481" s="6" t="s">
        <v>3832</v>
      </c>
      <c r="G481" t="s">
        <v>4184</v>
      </c>
      <c r="H481" s="79">
        <v>3868</v>
      </c>
      <c r="I481" s="83"/>
      <c r="J481" s="1">
        <v>5826</v>
      </c>
      <c r="K481" s="1"/>
      <c r="L481" s="79">
        <v>5278</v>
      </c>
      <c r="M481" s="83"/>
      <c r="O481" s="111">
        <v>3957</v>
      </c>
      <c r="R481" s="83">
        <v>1321</v>
      </c>
      <c r="S481" s="79">
        <v>5742</v>
      </c>
      <c r="T481" s="83"/>
      <c r="U481" s="79">
        <v>5494</v>
      </c>
      <c r="V481" s="111"/>
      <c r="W481" s="111">
        <v>4119</v>
      </c>
      <c r="Z481" s="83">
        <v>1375</v>
      </c>
      <c r="AA481" s="79">
        <v>5544</v>
      </c>
      <c r="AB481" s="111"/>
      <c r="AC481" s="111">
        <v>4156</v>
      </c>
      <c r="AF481" s="83">
        <f t="shared" si="61"/>
        <v>1388</v>
      </c>
      <c r="AG481" s="1" t="s">
        <v>2701</v>
      </c>
      <c r="AO481" s="91"/>
      <c r="AP481" s="1">
        <v>5740</v>
      </c>
      <c r="AS481" s="111">
        <v>5342</v>
      </c>
      <c r="AT481" s="91"/>
    </row>
    <row r="482" spans="1:46">
      <c r="A482" s="6">
        <v>3</v>
      </c>
      <c r="B482">
        <v>2</v>
      </c>
      <c r="C482">
        <v>7</v>
      </c>
      <c r="D482">
        <v>5</v>
      </c>
      <c r="E482">
        <f t="shared" si="55"/>
        <v>4</v>
      </c>
      <c r="F482" s="6" t="s">
        <v>3833</v>
      </c>
      <c r="G482" t="s">
        <v>4185</v>
      </c>
      <c r="H482" s="79">
        <v>64</v>
      </c>
      <c r="I482" s="83"/>
      <c r="J482" s="1">
        <v>61.7</v>
      </c>
      <c r="K482" s="1"/>
      <c r="L482" s="79">
        <v>57</v>
      </c>
      <c r="M482" s="83"/>
      <c r="O482" s="111">
        <v>57</v>
      </c>
      <c r="S482" s="79">
        <v>56</v>
      </c>
      <c r="T482" s="83"/>
      <c r="U482" s="79">
        <v>52</v>
      </c>
      <c r="V482" s="111"/>
      <c r="W482" s="111">
        <v>52</v>
      </c>
      <c r="AA482" s="79">
        <v>47</v>
      </c>
      <c r="AB482" s="111"/>
      <c r="AC482" s="111">
        <v>47</v>
      </c>
      <c r="AF482" s="83">
        <f t="shared" si="61"/>
        <v>0</v>
      </c>
      <c r="AO482" s="91"/>
      <c r="AT482" s="91"/>
    </row>
    <row r="483" spans="1:46">
      <c r="A483" s="6">
        <v>3</v>
      </c>
      <c r="B483">
        <v>2</v>
      </c>
      <c r="C483">
        <v>7</v>
      </c>
      <c r="D483">
        <v>6</v>
      </c>
      <c r="E483">
        <f t="shared" si="55"/>
        <v>4</v>
      </c>
      <c r="F483" s="6" t="s">
        <v>3834</v>
      </c>
      <c r="G483" t="s">
        <v>4186</v>
      </c>
      <c r="H483" s="79">
        <v>2646</v>
      </c>
      <c r="I483" s="83"/>
      <c r="J483" s="1">
        <v>2745</v>
      </c>
      <c r="K483" s="1" t="s">
        <v>2383</v>
      </c>
      <c r="L483" s="79">
        <v>2718</v>
      </c>
      <c r="M483" s="83"/>
      <c r="O483" s="111">
        <v>2593</v>
      </c>
      <c r="R483" s="83">
        <v>125</v>
      </c>
      <c r="S483" s="79">
        <v>2730.67</v>
      </c>
      <c r="T483" s="83"/>
      <c r="U483" s="79">
        <v>2738</v>
      </c>
      <c r="V483" s="111"/>
      <c r="W483" s="111">
        <v>2625</v>
      </c>
      <c r="Z483" s="83">
        <v>113</v>
      </c>
      <c r="AA483" s="79">
        <v>2738</v>
      </c>
      <c r="AB483" s="111"/>
      <c r="AC483" s="111">
        <v>2675</v>
      </c>
      <c r="AF483" s="83">
        <f t="shared" si="61"/>
        <v>63</v>
      </c>
      <c r="AG483" s="28" t="s">
        <v>2609</v>
      </c>
      <c r="AO483" s="91"/>
      <c r="AP483" s="1">
        <v>2606</v>
      </c>
      <c r="AQ483" s="25" t="s">
        <v>2610</v>
      </c>
      <c r="AR483" s="116"/>
      <c r="AS483" s="111">
        <v>2613</v>
      </c>
      <c r="AT483" s="91" t="s">
        <v>2610</v>
      </c>
    </row>
    <row r="484" spans="1:46">
      <c r="A484" s="6">
        <v>3</v>
      </c>
      <c r="B484">
        <v>2</v>
      </c>
      <c r="C484">
        <v>7</v>
      </c>
      <c r="D484">
        <v>7</v>
      </c>
      <c r="E484">
        <f t="shared" si="55"/>
        <v>4</v>
      </c>
      <c r="F484" s="6" t="s">
        <v>3835</v>
      </c>
      <c r="G484" t="s">
        <v>172</v>
      </c>
      <c r="H484" s="79">
        <v>1186</v>
      </c>
      <c r="I484" s="83"/>
      <c r="J484" s="1">
        <v>2836</v>
      </c>
      <c r="K484" s="1"/>
      <c r="L484" s="94"/>
      <c r="M484" s="95"/>
      <c r="S484" s="79">
        <v>475</v>
      </c>
      <c r="T484" s="83"/>
      <c r="U484" s="94"/>
      <c r="V484" s="113"/>
      <c r="AA484" s="94"/>
      <c r="AB484" s="113"/>
      <c r="AO484" s="91"/>
      <c r="AT484" s="91"/>
    </row>
    <row r="485" spans="1:46">
      <c r="A485" s="6">
        <v>3</v>
      </c>
      <c r="B485">
        <v>2</v>
      </c>
      <c r="C485">
        <v>8</v>
      </c>
      <c r="E485">
        <f t="shared" si="55"/>
        <v>3</v>
      </c>
      <c r="F485" s="6" t="s">
        <v>2468</v>
      </c>
      <c r="G485" s="6" t="s">
        <v>2469</v>
      </c>
      <c r="U485" s="77">
        <v>91978</v>
      </c>
      <c r="Y485" s="111">
        <v>27638</v>
      </c>
      <c r="Z485" s="83">
        <v>64342</v>
      </c>
      <c r="AA485" s="77">
        <v>166509</v>
      </c>
      <c r="AC485" s="111">
        <v>13813</v>
      </c>
      <c r="AE485" s="111">
        <v>40924</v>
      </c>
      <c r="AF485" s="83">
        <f t="shared" si="61"/>
        <v>111772</v>
      </c>
      <c r="AO485" s="91"/>
      <c r="AT485" s="91"/>
    </row>
    <row r="486" spans="1:46">
      <c r="A486" s="6">
        <v>3</v>
      </c>
      <c r="B486">
        <v>2</v>
      </c>
      <c r="C486">
        <v>8</v>
      </c>
      <c r="D486">
        <v>1</v>
      </c>
      <c r="E486">
        <f t="shared" si="55"/>
        <v>4</v>
      </c>
      <c r="F486" s="6" t="s">
        <v>3836</v>
      </c>
      <c r="G486" t="s">
        <v>2703</v>
      </c>
      <c r="H486" s="79"/>
      <c r="I486" s="83"/>
      <c r="J486" s="1"/>
      <c r="K486" s="1"/>
      <c r="L486" s="79"/>
      <c r="M486" s="83"/>
      <c r="S486" s="79"/>
      <c r="T486" s="83"/>
      <c r="U486" s="79">
        <v>12471</v>
      </c>
      <c r="V486" s="111"/>
      <c r="Z486" s="83">
        <v>12471</v>
      </c>
      <c r="AA486" s="79">
        <v>8375</v>
      </c>
      <c r="AB486" s="111"/>
      <c r="AC486" s="111">
        <v>2200</v>
      </c>
      <c r="AF486" s="83">
        <f t="shared" si="61"/>
        <v>6175</v>
      </c>
      <c r="AG486" s="28" t="s">
        <v>2705</v>
      </c>
      <c r="AO486" s="91"/>
      <c r="AS486" s="111">
        <v>10500</v>
      </c>
      <c r="AT486" s="91"/>
    </row>
    <row r="487" spans="1:46">
      <c r="A487" s="6">
        <v>3</v>
      </c>
      <c r="B487">
        <v>2</v>
      </c>
      <c r="C487">
        <v>8</v>
      </c>
      <c r="D487">
        <v>2</v>
      </c>
      <c r="E487">
        <f t="shared" si="55"/>
        <v>4</v>
      </c>
      <c r="F487" s="6" t="s">
        <v>3837</v>
      </c>
      <c r="G487" t="s">
        <v>2704</v>
      </c>
      <c r="H487" s="79"/>
      <c r="I487" s="83"/>
      <c r="J487" s="1"/>
      <c r="K487" s="1"/>
      <c r="L487" s="79"/>
      <c r="M487" s="83"/>
      <c r="S487" s="79"/>
      <c r="T487" s="83"/>
      <c r="U487" s="79">
        <v>79507</v>
      </c>
      <c r="V487" s="111"/>
      <c r="Y487" s="111">
        <v>27638</v>
      </c>
      <c r="Z487" s="83">
        <v>51871</v>
      </c>
      <c r="AA487" s="79">
        <v>158134</v>
      </c>
      <c r="AB487" s="111"/>
      <c r="AC487" s="111">
        <v>11613</v>
      </c>
      <c r="AE487" s="111">
        <v>40924</v>
      </c>
      <c r="AF487" s="83">
        <f t="shared" si="61"/>
        <v>105597</v>
      </c>
      <c r="AG487" s="28" t="s">
        <v>2706</v>
      </c>
      <c r="AO487" s="91"/>
      <c r="AS487" s="111">
        <v>75379</v>
      </c>
      <c r="AT487" s="91"/>
    </row>
    <row r="488" spans="1:46">
      <c r="A488" s="6">
        <v>3</v>
      </c>
      <c r="B488">
        <v>3</v>
      </c>
      <c r="E488">
        <f t="shared" si="55"/>
        <v>2</v>
      </c>
      <c r="F488" s="6" t="s">
        <v>195</v>
      </c>
      <c r="G488" s="6" t="s">
        <v>196</v>
      </c>
      <c r="H488" s="81">
        <v>2578962</v>
      </c>
      <c r="I488" s="82"/>
      <c r="J488" s="26">
        <v>2884086</v>
      </c>
      <c r="K488" s="26"/>
      <c r="L488" s="77">
        <v>2799895</v>
      </c>
      <c r="N488" s="86">
        <f>H488/$H$3</f>
        <v>22.311482926576058</v>
      </c>
      <c r="O488" s="111">
        <f>O489+O495+O503</f>
        <v>2169038</v>
      </c>
      <c r="P488" s="111">
        <f t="shared" ref="P488:R488" si="62">P489+P495+P503</f>
        <v>0</v>
      </c>
      <c r="Q488" s="111">
        <f t="shared" si="62"/>
        <v>2017</v>
      </c>
      <c r="R488" s="83">
        <f t="shared" si="62"/>
        <v>628840</v>
      </c>
      <c r="S488" s="77">
        <v>3077798</v>
      </c>
      <c r="U488" s="77">
        <v>3122491</v>
      </c>
      <c r="W488" s="111">
        <v>2419757</v>
      </c>
      <c r="Y488" s="111">
        <v>2688</v>
      </c>
      <c r="Z488" s="83">
        <v>700046</v>
      </c>
      <c r="AA488" s="77">
        <v>3169576</v>
      </c>
      <c r="AO488" s="91" t="s">
        <v>4</v>
      </c>
      <c r="AT488" s="91"/>
    </row>
    <row r="489" spans="1:46">
      <c r="A489" s="6">
        <v>3</v>
      </c>
      <c r="B489">
        <v>3</v>
      </c>
      <c r="C489">
        <v>1</v>
      </c>
      <c r="E489">
        <f t="shared" si="55"/>
        <v>3</v>
      </c>
      <c r="F489" s="6" t="s">
        <v>76</v>
      </c>
      <c r="G489" s="6" t="s">
        <v>197</v>
      </c>
      <c r="H489" s="77">
        <v>145180</v>
      </c>
      <c r="J489" s="18">
        <v>140428</v>
      </c>
      <c r="L489" s="77">
        <v>122622</v>
      </c>
      <c r="O489" s="111">
        <v>28801</v>
      </c>
      <c r="R489" s="83">
        <v>93821</v>
      </c>
      <c r="S489" s="77">
        <v>173394</v>
      </c>
      <c r="U489" s="77">
        <v>127599</v>
      </c>
      <c r="W489" s="111">
        <v>29197</v>
      </c>
      <c r="Z489" s="83">
        <v>98402</v>
      </c>
      <c r="AA489" s="77">
        <v>135532</v>
      </c>
      <c r="AC489" s="111">
        <v>33012</v>
      </c>
      <c r="AF489" s="83">
        <f t="shared" si="61"/>
        <v>102520</v>
      </c>
    </row>
    <row r="490" spans="1:46">
      <c r="A490" s="6">
        <v>3</v>
      </c>
      <c r="B490">
        <v>3</v>
      </c>
      <c r="C490">
        <v>1</v>
      </c>
      <c r="D490">
        <v>1</v>
      </c>
      <c r="E490">
        <f t="shared" si="55"/>
        <v>4</v>
      </c>
      <c r="F490" s="6" t="s">
        <v>3838</v>
      </c>
      <c r="G490" t="s">
        <v>241</v>
      </c>
      <c r="H490" s="79">
        <v>110415</v>
      </c>
      <c r="I490" s="83"/>
      <c r="J490" s="1">
        <v>90012</v>
      </c>
      <c r="K490" s="1"/>
      <c r="L490" s="79">
        <v>88216</v>
      </c>
      <c r="M490" s="103" t="s">
        <v>1757</v>
      </c>
      <c r="O490" s="111">
        <v>2735</v>
      </c>
      <c r="R490" s="83">
        <v>85481</v>
      </c>
      <c r="S490" s="123">
        <v>96962</v>
      </c>
      <c r="T490" s="103"/>
      <c r="U490" s="79">
        <v>93314</v>
      </c>
      <c r="V490" s="133" t="s">
        <v>2707</v>
      </c>
      <c r="W490" s="111">
        <v>2950</v>
      </c>
      <c r="Z490" s="83">
        <v>90364</v>
      </c>
      <c r="AA490" s="79">
        <v>97239</v>
      </c>
      <c r="AB490" s="133"/>
      <c r="AC490" s="111">
        <v>3198</v>
      </c>
      <c r="AF490" s="83">
        <f t="shared" si="61"/>
        <v>94041</v>
      </c>
      <c r="AO490" s="91"/>
      <c r="AT490" s="91"/>
    </row>
    <row r="491" spans="1:46">
      <c r="A491" s="6">
        <v>3</v>
      </c>
      <c r="B491">
        <v>3</v>
      </c>
      <c r="C491">
        <v>1</v>
      </c>
      <c r="D491">
        <v>2</v>
      </c>
      <c r="E491">
        <f t="shared" si="55"/>
        <v>4</v>
      </c>
      <c r="F491" s="6" t="s">
        <v>3839</v>
      </c>
      <c r="G491" t="s">
        <v>71</v>
      </c>
      <c r="H491" s="79">
        <v>34761</v>
      </c>
      <c r="I491" s="83"/>
      <c r="J491" s="1">
        <v>33369</v>
      </c>
      <c r="K491" s="1"/>
      <c r="L491" s="79">
        <v>34406</v>
      </c>
      <c r="M491" s="83"/>
      <c r="O491" s="111">
        <v>26066</v>
      </c>
      <c r="R491" s="83">
        <v>8340</v>
      </c>
      <c r="S491" s="79">
        <v>32782</v>
      </c>
      <c r="T491" s="83"/>
      <c r="U491" s="79">
        <v>34285</v>
      </c>
      <c r="V491" s="111"/>
      <c r="W491" s="111">
        <v>26247</v>
      </c>
      <c r="Z491" s="83">
        <v>8038</v>
      </c>
      <c r="AA491" s="79">
        <v>38293</v>
      </c>
      <c r="AB491" s="111"/>
      <c r="AC491" s="111">
        <v>29814</v>
      </c>
      <c r="AF491" s="83">
        <f t="shared" si="61"/>
        <v>8479</v>
      </c>
      <c r="AG491" s="28" t="s">
        <v>827</v>
      </c>
      <c r="AH491" s="79">
        <v>11460</v>
      </c>
      <c r="AI491" s="83" t="s">
        <v>1551</v>
      </c>
      <c r="AK491" s="1">
        <f>21358.9-2880</f>
        <v>18478.900000000001</v>
      </c>
      <c r="AL491" s="1" t="s">
        <v>1550</v>
      </c>
      <c r="AN491" s="111">
        <v>21502</v>
      </c>
      <c r="AO491" s="91" t="s">
        <v>1552</v>
      </c>
      <c r="AP491" s="25">
        <v>20120</v>
      </c>
      <c r="AQ491" s="25" t="s">
        <v>2708</v>
      </c>
      <c r="AR491" s="116"/>
      <c r="AS491" s="111">
        <v>21606</v>
      </c>
      <c r="AT491" s="91" t="s">
        <v>2708</v>
      </c>
    </row>
    <row r="492" spans="1:46" hidden="1">
      <c r="A492" s="6"/>
      <c r="G492"/>
      <c r="H492" s="79"/>
      <c r="I492" s="83"/>
      <c r="J492" s="1"/>
      <c r="K492" s="1"/>
      <c r="L492" s="79"/>
      <c r="M492" s="83"/>
      <c r="S492" s="79"/>
      <c r="T492" s="83"/>
      <c r="U492" s="79"/>
      <c r="V492" s="111"/>
      <c r="AA492" s="79"/>
      <c r="AB492" s="111"/>
      <c r="AG492" s="28" t="s">
        <v>870</v>
      </c>
      <c r="AH492" s="79">
        <v>14320</v>
      </c>
      <c r="AK492" s="1">
        <v>7356</v>
      </c>
      <c r="AL492" s="1" t="s">
        <v>1554</v>
      </c>
      <c r="AN492" s="111">
        <v>7578</v>
      </c>
      <c r="AO492" s="91"/>
      <c r="AP492" s="1">
        <v>7576</v>
      </c>
      <c r="AS492" s="111">
        <v>7578</v>
      </c>
    </row>
    <row r="493" spans="1:46" hidden="1">
      <c r="A493" s="6"/>
      <c r="AG493" s="28" t="s">
        <v>2709</v>
      </c>
      <c r="AH493" s="79">
        <v>1080</v>
      </c>
      <c r="AK493" s="1">
        <v>480</v>
      </c>
      <c r="AL493" s="1" t="s">
        <v>1553</v>
      </c>
      <c r="AN493" s="111">
        <v>641</v>
      </c>
      <c r="AO493" s="91"/>
      <c r="AP493" s="1">
        <v>480</v>
      </c>
      <c r="AS493" s="111">
        <v>481</v>
      </c>
      <c r="AT493" s="91"/>
    </row>
    <row r="494" spans="1:46">
      <c r="A494" s="6">
        <v>3</v>
      </c>
      <c r="B494">
        <v>3</v>
      </c>
      <c r="C494">
        <v>1</v>
      </c>
      <c r="D494">
        <v>3</v>
      </c>
      <c r="E494">
        <f t="shared" si="55"/>
        <v>4</v>
      </c>
      <c r="F494" s="6" t="s">
        <v>3840</v>
      </c>
      <c r="G494" s="28" t="s">
        <v>1549</v>
      </c>
      <c r="H494" s="79"/>
      <c r="I494" s="83"/>
      <c r="J494" s="1"/>
      <c r="K494" s="1"/>
      <c r="L494" s="79"/>
      <c r="M494" s="83"/>
      <c r="S494" s="79">
        <v>43650.6</v>
      </c>
      <c r="T494" s="83"/>
      <c r="U494" s="79"/>
      <c r="AA494" s="79"/>
      <c r="AG494" s="28" t="s">
        <v>1549</v>
      </c>
      <c r="AK494" s="1">
        <v>17046</v>
      </c>
      <c r="AO494" s="91"/>
      <c r="AT494" s="91"/>
    </row>
    <row r="495" spans="1:46">
      <c r="A495" s="6">
        <v>3</v>
      </c>
      <c r="B495">
        <v>3</v>
      </c>
      <c r="C495">
        <v>2</v>
      </c>
      <c r="E495">
        <f t="shared" si="55"/>
        <v>3</v>
      </c>
      <c r="F495" s="6" t="s">
        <v>77</v>
      </c>
      <c r="G495" s="6" t="s">
        <v>199</v>
      </c>
      <c r="H495" s="81">
        <v>2429759</v>
      </c>
      <c r="I495" s="82"/>
      <c r="J495" s="26">
        <v>2739627</v>
      </c>
      <c r="K495" s="26"/>
      <c r="L495" s="77">
        <v>2672380</v>
      </c>
      <c r="O495" s="111">
        <v>2136247</v>
      </c>
      <c r="Q495" s="111">
        <v>2017</v>
      </c>
      <c r="R495" s="83">
        <v>534116</v>
      </c>
      <c r="S495" s="79">
        <v>2900221</v>
      </c>
      <c r="T495" s="83"/>
      <c r="U495" s="77">
        <v>2990267</v>
      </c>
      <c r="W495" s="111">
        <v>2386819</v>
      </c>
      <c r="Y495" s="111">
        <v>2688</v>
      </c>
      <c r="Z495" s="83">
        <v>600760</v>
      </c>
      <c r="AA495" s="77">
        <v>3029224</v>
      </c>
      <c r="AC495" s="111">
        <v>2410782</v>
      </c>
      <c r="AE495" s="111">
        <v>11630</v>
      </c>
      <c r="AF495" s="83">
        <f t="shared" ref="AF495:AF496" si="63">AA495-SUM(AC495:AE495)</f>
        <v>606812</v>
      </c>
      <c r="AG495" s="25" t="s">
        <v>871</v>
      </c>
      <c r="AH495" s="79">
        <v>737084</v>
      </c>
      <c r="AK495" s="1">
        <v>906516</v>
      </c>
      <c r="AL495" s="1" t="s">
        <v>2305</v>
      </c>
      <c r="AN495" s="120">
        <v>2672380</v>
      </c>
      <c r="AO495" s="80" t="s">
        <v>1758</v>
      </c>
      <c r="AP495" s="1">
        <v>2900221</v>
      </c>
      <c r="AQ495" s="21" t="s">
        <v>1758</v>
      </c>
      <c r="AR495" s="146"/>
      <c r="AS495" s="120">
        <v>2990267</v>
      </c>
    </row>
    <row r="496" spans="1:46">
      <c r="A496" s="6">
        <v>3</v>
      </c>
      <c r="B496">
        <v>3</v>
      </c>
      <c r="C496">
        <v>2</v>
      </c>
      <c r="D496">
        <v>1</v>
      </c>
      <c r="E496">
        <f t="shared" si="55"/>
        <v>4</v>
      </c>
      <c r="F496" s="6" t="s">
        <v>3841</v>
      </c>
      <c r="G496" t="s">
        <v>1759</v>
      </c>
      <c r="H496" s="81">
        <v>2429759</v>
      </c>
      <c r="I496" s="83"/>
      <c r="J496" s="1">
        <v>2739626.5</v>
      </c>
      <c r="K496" s="1" t="s">
        <v>2302</v>
      </c>
      <c r="L496" s="77">
        <v>2672380</v>
      </c>
      <c r="M496" s="83"/>
      <c r="S496" s="79">
        <v>2900221</v>
      </c>
      <c r="T496" s="83"/>
      <c r="U496" s="77">
        <v>2990267</v>
      </c>
      <c r="AA496" s="77">
        <v>3029224</v>
      </c>
      <c r="AC496" s="111">
        <v>2410782</v>
      </c>
      <c r="AE496" s="111">
        <v>11630</v>
      </c>
      <c r="AF496" s="83">
        <f t="shared" si="63"/>
        <v>606812</v>
      </c>
      <c r="AG496" s="28" t="s">
        <v>872</v>
      </c>
      <c r="AH496" s="79">
        <v>476087</v>
      </c>
      <c r="AK496" s="1">
        <v>591538</v>
      </c>
      <c r="AL496" s="1" t="s">
        <v>2306</v>
      </c>
    </row>
    <row r="497" spans="1:46" hidden="1">
      <c r="AG497" s="25" t="s">
        <v>873</v>
      </c>
      <c r="AH497" s="79">
        <v>7507</v>
      </c>
      <c r="AK497" s="1">
        <v>6289</v>
      </c>
      <c r="AL497" s="1" t="s">
        <v>2304</v>
      </c>
    </row>
    <row r="498" spans="1:46" hidden="1">
      <c r="AG498" s="28" t="s">
        <v>874</v>
      </c>
      <c r="AH498" s="79">
        <v>41018</v>
      </c>
      <c r="AK498" s="1">
        <v>39830</v>
      </c>
      <c r="AL498" s="1" t="s">
        <v>2307</v>
      </c>
      <c r="AO498" s="91"/>
      <c r="AT498" s="91"/>
    </row>
    <row r="499" spans="1:46" hidden="1">
      <c r="H499" s="96"/>
      <c r="I499" s="97"/>
      <c r="J499" s="19"/>
      <c r="K499" s="19"/>
      <c r="L499" s="96"/>
      <c r="M499" s="97"/>
      <c r="S499" s="96"/>
      <c r="T499" s="97"/>
      <c r="U499" s="96"/>
      <c r="V499" s="128"/>
      <c r="AA499" s="96"/>
      <c r="AB499" s="128"/>
      <c r="AG499" s="25" t="s">
        <v>877</v>
      </c>
      <c r="AH499" s="79">
        <v>1151196</v>
      </c>
      <c r="AK499" s="1">
        <v>1180438</v>
      </c>
      <c r="AL499" s="1" t="s">
        <v>2308</v>
      </c>
      <c r="AO499" s="91"/>
      <c r="AT499" s="91"/>
    </row>
    <row r="500" spans="1:46" hidden="1">
      <c r="H500" s="96"/>
      <c r="I500" s="97"/>
      <c r="J500" s="19"/>
      <c r="K500" s="19"/>
      <c r="L500" s="96"/>
      <c r="M500" s="97"/>
      <c r="S500" s="96"/>
      <c r="T500" s="97"/>
      <c r="U500" s="96"/>
      <c r="V500" s="128"/>
      <c r="AA500" s="96"/>
      <c r="AB500" s="128"/>
      <c r="AG500" s="25" t="s">
        <v>2303</v>
      </c>
      <c r="AH500" s="79">
        <v>0</v>
      </c>
      <c r="AK500" s="1">
        <v>231</v>
      </c>
      <c r="AO500" s="91"/>
      <c r="AT500" s="91"/>
    </row>
    <row r="501" spans="1:46" hidden="1">
      <c r="AG501" s="25" t="s">
        <v>875</v>
      </c>
      <c r="AH501" s="79">
        <v>3984</v>
      </c>
      <c r="AK501" s="1">
        <v>4358</v>
      </c>
      <c r="AL501" s="1" t="s">
        <v>2309</v>
      </c>
      <c r="AO501" s="91"/>
      <c r="AT501" s="91"/>
    </row>
    <row r="502" spans="1:46" hidden="1">
      <c r="AG502" s="25" t="s">
        <v>876</v>
      </c>
      <c r="AH502" s="79">
        <v>4661</v>
      </c>
      <c r="AK502" s="1">
        <v>5531</v>
      </c>
      <c r="AO502" s="91"/>
      <c r="AT502" s="91"/>
    </row>
    <row r="503" spans="1:46">
      <c r="A503" s="6">
        <v>3</v>
      </c>
      <c r="B503">
        <v>3</v>
      </c>
      <c r="C503">
        <v>3</v>
      </c>
      <c r="E503">
        <f t="shared" ref="E503:E564" si="64">COUNT(A503:D503)</f>
        <v>3</v>
      </c>
      <c r="F503" s="6" t="s">
        <v>198</v>
      </c>
      <c r="G503" s="6" t="s">
        <v>200</v>
      </c>
      <c r="H503" s="77">
        <v>4024</v>
      </c>
      <c r="J503" s="18">
        <v>4032</v>
      </c>
      <c r="L503" s="77">
        <v>4893</v>
      </c>
      <c r="O503" s="111">
        <v>3990</v>
      </c>
      <c r="R503" s="83">
        <v>903</v>
      </c>
      <c r="S503" s="79">
        <v>4182.8</v>
      </c>
      <c r="T503" s="83"/>
      <c r="U503" s="77">
        <v>4625</v>
      </c>
      <c r="W503" s="111">
        <v>3741</v>
      </c>
      <c r="Z503" s="83">
        <v>884</v>
      </c>
      <c r="AA503" s="77">
        <v>4820</v>
      </c>
      <c r="AC503" s="111">
        <v>4046</v>
      </c>
      <c r="AF503" s="83">
        <f t="shared" ref="AF503:AF508" si="65">AA503-SUM(AC503:AE503)</f>
        <v>774</v>
      </c>
      <c r="AG503" s="28" t="s">
        <v>2710</v>
      </c>
      <c r="AO503" s="91"/>
      <c r="AS503" s="111">
        <v>2676</v>
      </c>
      <c r="AT503" s="91"/>
    </row>
    <row r="504" spans="1:46" hidden="1">
      <c r="A504" s="6"/>
      <c r="K504" s="1" t="s">
        <v>2310</v>
      </c>
      <c r="L504" s="79">
        <v>4893</v>
      </c>
      <c r="M504" s="83"/>
      <c r="S504" s="79">
        <v>4182.8</v>
      </c>
      <c r="T504" s="83"/>
      <c r="U504" s="79">
        <v>4625</v>
      </c>
      <c r="V504" s="111" t="s">
        <v>2711</v>
      </c>
      <c r="AA504" s="79"/>
      <c r="AB504" s="111"/>
      <c r="AO504" s="91"/>
      <c r="AT504" s="91"/>
    </row>
    <row r="505" spans="1:46">
      <c r="A505" s="6">
        <v>3</v>
      </c>
      <c r="B505">
        <v>4</v>
      </c>
      <c r="E505">
        <f t="shared" si="64"/>
        <v>2</v>
      </c>
      <c r="F505" s="6" t="s">
        <v>201</v>
      </c>
      <c r="G505" s="6" t="s">
        <v>202</v>
      </c>
      <c r="H505" s="77">
        <v>34978</v>
      </c>
      <c r="J505" s="18">
        <v>35402</v>
      </c>
      <c r="K505" s="1" t="s">
        <v>2264</v>
      </c>
      <c r="L505" s="77">
        <v>34934</v>
      </c>
      <c r="O505" s="111">
        <f>O506</f>
        <v>28794</v>
      </c>
      <c r="P505" s="111">
        <f t="shared" ref="P505:R505" si="66">P506</f>
        <v>0</v>
      </c>
      <c r="Q505" s="111">
        <f t="shared" si="66"/>
        <v>0</v>
      </c>
      <c r="R505" s="83">
        <f t="shared" si="66"/>
        <v>6140</v>
      </c>
      <c r="S505" s="77">
        <v>31022.3</v>
      </c>
      <c r="U505" s="77">
        <v>30838</v>
      </c>
      <c r="W505" s="111">
        <v>27222</v>
      </c>
      <c r="Z505" s="83">
        <v>3616</v>
      </c>
      <c r="AA505" s="77">
        <v>30845</v>
      </c>
      <c r="AC505" s="111">
        <v>27159</v>
      </c>
      <c r="AF505" s="83">
        <f t="shared" si="65"/>
        <v>3686</v>
      </c>
      <c r="AO505" s="91"/>
      <c r="AT505" s="91"/>
    </row>
    <row r="506" spans="1:46">
      <c r="A506" s="6">
        <v>3</v>
      </c>
      <c r="B506">
        <v>4</v>
      </c>
      <c r="C506">
        <v>1</v>
      </c>
      <c r="E506">
        <f t="shared" si="64"/>
        <v>3</v>
      </c>
      <c r="F506" s="6" t="s">
        <v>244</v>
      </c>
      <c r="G506" s="6" t="s">
        <v>1555</v>
      </c>
      <c r="H506" s="77">
        <v>34979</v>
      </c>
      <c r="J506" s="18">
        <v>35402</v>
      </c>
      <c r="L506" s="77">
        <v>34934</v>
      </c>
      <c r="O506" s="111">
        <v>28794</v>
      </c>
      <c r="R506" s="83">
        <v>6140</v>
      </c>
      <c r="S506" s="77">
        <v>31022.3</v>
      </c>
      <c r="U506" s="77">
        <v>30838</v>
      </c>
      <c r="W506" s="111">
        <v>27222</v>
      </c>
      <c r="Z506" s="83">
        <v>3616</v>
      </c>
      <c r="AA506" s="77">
        <v>30845</v>
      </c>
      <c r="AC506" s="111">
        <v>27159</v>
      </c>
      <c r="AF506" s="83">
        <f t="shared" si="65"/>
        <v>3686</v>
      </c>
    </row>
    <row r="507" spans="1:46">
      <c r="A507" s="6">
        <v>3</v>
      </c>
      <c r="B507">
        <v>4</v>
      </c>
      <c r="C507">
        <v>1</v>
      </c>
      <c r="D507">
        <v>1</v>
      </c>
      <c r="E507">
        <f t="shared" si="64"/>
        <v>4</v>
      </c>
      <c r="F507" s="6" t="s">
        <v>3842</v>
      </c>
      <c r="G507" t="s">
        <v>241</v>
      </c>
      <c r="H507" s="79">
        <v>26239</v>
      </c>
      <c r="I507" s="83"/>
      <c r="J507" s="1">
        <v>26600</v>
      </c>
      <c r="K507" s="1"/>
      <c r="L507" s="79">
        <v>26152</v>
      </c>
      <c r="M507" s="103" t="s">
        <v>1163</v>
      </c>
      <c r="O507" s="111">
        <v>20921</v>
      </c>
      <c r="R507" s="83">
        <v>5231</v>
      </c>
      <c r="S507" s="123">
        <v>24817.665000000001</v>
      </c>
      <c r="T507" s="103"/>
      <c r="U507" s="79">
        <v>25522</v>
      </c>
      <c r="V507" s="133" t="s">
        <v>1163</v>
      </c>
      <c r="W507" s="111">
        <v>21906</v>
      </c>
      <c r="Z507" s="83">
        <v>3616</v>
      </c>
      <c r="AA507" s="79">
        <v>25472</v>
      </c>
      <c r="AB507" s="133"/>
      <c r="AC507" s="111">
        <v>21786</v>
      </c>
      <c r="AF507" s="83">
        <f t="shared" si="65"/>
        <v>3686</v>
      </c>
      <c r="AO507" s="91"/>
      <c r="AT507" s="91"/>
    </row>
    <row r="508" spans="1:46">
      <c r="A508" s="6">
        <v>3</v>
      </c>
      <c r="B508">
        <v>4</v>
      </c>
      <c r="C508">
        <v>1</v>
      </c>
      <c r="D508">
        <v>2</v>
      </c>
      <c r="E508">
        <f t="shared" si="64"/>
        <v>4</v>
      </c>
      <c r="F508" s="6" t="s">
        <v>3843</v>
      </c>
      <c r="G508" t="s">
        <v>71</v>
      </c>
      <c r="H508" s="79">
        <v>7847</v>
      </c>
      <c r="I508" s="83"/>
      <c r="J508" s="1">
        <v>7810.8</v>
      </c>
      <c r="K508" s="1"/>
      <c r="L508" s="79">
        <v>7873</v>
      </c>
      <c r="M508" s="83"/>
      <c r="O508" s="111">
        <v>7873</v>
      </c>
      <c r="S508" s="79">
        <v>5313.9</v>
      </c>
      <c r="T508" s="83"/>
      <c r="U508" s="79">
        <v>5316</v>
      </c>
      <c r="V508" s="111"/>
      <c r="W508" s="111">
        <v>5316</v>
      </c>
      <c r="AA508" s="79">
        <v>5373</v>
      </c>
      <c r="AB508" s="111"/>
      <c r="AC508" s="111">
        <v>5373</v>
      </c>
      <c r="AF508" s="83">
        <f t="shared" si="65"/>
        <v>0</v>
      </c>
      <c r="AG508" s="25" t="s">
        <v>827</v>
      </c>
      <c r="AH508" s="79">
        <v>4820</v>
      </c>
      <c r="AK508" s="1">
        <v>4821</v>
      </c>
      <c r="AL508" s="1" t="s">
        <v>1556</v>
      </c>
      <c r="AN508" s="111">
        <v>4896</v>
      </c>
      <c r="AO508" s="91" t="s">
        <v>878</v>
      </c>
      <c r="AP508" s="1">
        <v>2356</v>
      </c>
      <c r="AQ508" s="25" t="s">
        <v>947</v>
      </c>
      <c r="AR508" s="116"/>
      <c r="AS508" s="111">
        <v>2356</v>
      </c>
      <c r="AT508" s="91" t="s">
        <v>2673</v>
      </c>
    </row>
    <row r="509" spans="1:46" hidden="1">
      <c r="A509" s="6"/>
      <c r="G509"/>
      <c r="H509" s="79"/>
      <c r="I509" s="83"/>
      <c r="J509" s="1"/>
      <c r="K509" s="1"/>
      <c r="L509" s="79"/>
      <c r="M509" s="83"/>
      <c r="S509" s="79"/>
      <c r="T509" s="83"/>
      <c r="U509" s="79"/>
      <c r="V509" s="111"/>
      <c r="AA509" s="79"/>
      <c r="AB509" s="111"/>
      <c r="AG509" s="25" t="s">
        <v>2712</v>
      </c>
      <c r="AH509" s="79">
        <v>220</v>
      </c>
      <c r="AN509" s="111">
        <v>229</v>
      </c>
      <c r="AO509" s="91"/>
      <c r="AP509" s="1">
        <v>227</v>
      </c>
      <c r="AS509" s="111">
        <v>229</v>
      </c>
      <c r="AT509" s="91"/>
    </row>
    <row r="510" spans="1:46" hidden="1">
      <c r="A510" s="6"/>
      <c r="G510"/>
      <c r="H510" s="79"/>
      <c r="I510" s="83"/>
      <c r="J510" s="1"/>
      <c r="K510" s="1"/>
      <c r="L510" s="79"/>
      <c r="M510" s="83"/>
      <c r="S510" s="79"/>
      <c r="T510" s="83"/>
      <c r="U510" s="79"/>
      <c r="V510" s="111"/>
      <c r="AA510" s="79"/>
      <c r="AB510" s="111"/>
      <c r="AG510" s="25" t="s">
        <v>880</v>
      </c>
      <c r="AH510" s="79">
        <v>1760</v>
      </c>
      <c r="AK510" s="1">
        <v>1766</v>
      </c>
      <c r="AN510" s="111">
        <v>1764</v>
      </c>
      <c r="AO510" s="91"/>
      <c r="AP510" s="1">
        <v>1764</v>
      </c>
      <c r="AS510" s="111">
        <v>1764</v>
      </c>
      <c r="AT510" s="91"/>
    </row>
    <row r="511" spans="1:46">
      <c r="A511" s="6">
        <v>3</v>
      </c>
      <c r="B511">
        <v>4</v>
      </c>
      <c r="C511">
        <v>1</v>
      </c>
      <c r="D511">
        <v>3</v>
      </c>
      <c r="E511">
        <f t="shared" si="64"/>
        <v>4</v>
      </c>
      <c r="F511" s="6" t="s">
        <v>3844</v>
      </c>
      <c r="G511" t="s">
        <v>2124</v>
      </c>
      <c r="H511" s="79">
        <v>893</v>
      </c>
      <c r="I511" s="83"/>
      <c r="J511" s="1">
        <v>990</v>
      </c>
      <c r="K511" s="1"/>
      <c r="L511" s="79">
        <v>909</v>
      </c>
      <c r="M511" s="83"/>
      <c r="R511" s="83">
        <v>909</v>
      </c>
      <c r="S511" s="79">
        <v>890.6</v>
      </c>
      <c r="T511" s="83"/>
      <c r="U511" s="94"/>
      <c r="V511" s="111"/>
      <c r="AA511" s="94"/>
      <c r="AB511" s="111"/>
      <c r="AG511" s="28" t="s">
        <v>2125</v>
      </c>
      <c r="AN511" s="111">
        <v>807</v>
      </c>
      <c r="AO511" s="91"/>
      <c r="AP511" s="1">
        <v>789</v>
      </c>
      <c r="AS511" s="111">
        <v>0</v>
      </c>
      <c r="AT511" s="91"/>
    </row>
    <row r="512" spans="1:46">
      <c r="A512" s="6">
        <v>4</v>
      </c>
      <c r="E512">
        <f t="shared" si="64"/>
        <v>1</v>
      </c>
      <c r="F512" s="6" t="s">
        <v>78</v>
      </c>
      <c r="G512" s="6" t="s">
        <v>79</v>
      </c>
      <c r="H512" s="77">
        <v>3912256</v>
      </c>
      <c r="J512" s="18">
        <v>4212805</v>
      </c>
      <c r="L512" s="77">
        <v>4593521</v>
      </c>
      <c r="R512" s="83">
        <f>R513+R581</f>
        <v>2881431</v>
      </c>
      <c r="S512" s="77">
        <v>4490070.5</v>
      </c>
      <c r="U512" s="77">
        <v>3670614</v>
      </c>
      <c r="W512" s="111">
        <v>359074</v>
      </c>
      <c r="Y512" s="111">
        <v>391652</v>
      </c>
      <c r="Z512" s="83">
        <v>2919888</v>
      </c>
      <c r="AA512" s="77">
        <v>3641646</v>
      </c>
      <c r="AO512" s="91"/>
      <c r="AT512" s="91"/>
    </row>
    <row r="513" spans="1:46">
      <c r="A513" s="6">
        <v>4</v>
      </c>
      <c r="B513">
        <v>1</v>
      </c>
      <c r="E513">
        <f t="shared" si="64"/>
        <v>2</v>
      </c>
      <c r="F513" s="6" t="s">
        <v>80</v>
      </c>
      <c r="G513" s="6" t="s">
        <v>82</v>
      </c>
      <c r="H513" s="77">
        <v>861834</v>
      </c>
      <c r="J513" s="18">
        <v>973598</v>
      </c>
      <c r="L513" s="77">
        <v>901286</v>
      </c>
      <c r="R513" s="83">
        <f>R514+R550+R552+R565+R568</f>
        <v>652503</v>
      </c>
      <c r="S513" s="77">
        <v>921878</v>
      </c>
      <c r="U513" s="77">
        <v>908932</v>
      </c>
      <c r="W513" s="111">
        <v>207674</v>
      </c>
      <c r="Y513" s="111">
        <v>5936</v>
      </c>
      <c r="Z513" s="83">
        <v>695322</v>
      </c>
      <c r="AA513" s="77">
        <v>908998</v>
      </c>
      <c r="AO513" s="91"/>
      <c r="AT513" s="91"/>
    </row>
    <row r="514" spans="1:46">
      <c r="A514" s="6">
        <v>4</v>
      </c>
      <c r="B514">
        <v>1</v>
      </c>
      <c r="C514">
        <v>1</v>
      </c>
      <c r="E514">
        <f t="shared" si="64"/>
        <v>3</v>
      </c>
      <c r="F514" s="6" t="s">
        <v>81</v>
      </c>
      <c r="G514" s="6" t="s">
        <v>83</v>
      </c>
      <c r="H514" s="77">
        <v>648676</v>
      </c>
      <c r="J514" s="18">
        <v>628262</v>
      </c>
      <c r="L514" s="77">
        <v>644108</v>
      </c>
      <c r="O514" s="111">
        <v>164621</v>
      </c>
      <c r="Q514" s="111">
        <v>2768</v>
      </c>
      <c r="R514" s="83">
        <v>476719</v>
      </c>
      <c r="S514" s="77">
        <v>639492</v>
      </c>
      <c r="U514" s="77">
        <v>649886</v>
      </c>
      <c r="W514" s="111">
        <v>180157</v>
      </c>
      <c r="Y514" s="111">
        <v>3370</v>
      </c>
      <c r="Z514" s="83">
        <v>466359</v>
      </c>
      <c r="AA514" s="77">
        <v>646578</v>
      </c>
      <c r="AC514" s="111">
        <v>151089</v>
      </c>
      <c r="AE514" s="111">
        <v>3306</v>
      </c>
      <c r="AF514" s="83">
        <f t="shared" ref="AF514:AF540" si="67">AA514-SUM(AC514:AE514)</f>
        <v>492183</v>
      </c>
    </row>
    <row r="515" spans="1:46">
      <c r="A515" s="6">
        <v>4</v>
      </c>
      <c r="B515">
        <v>1</v>
      </c>
      <c r="C515">
        <v>1</v>
      </c>
      <c r="D515">
        <v>1</v>
      </c>
      <c r="E515">
        <f t="shared" si="64"/>
        <v>4</v>
      </c>
      <c r="F515" s="6" t="s">
        <v>3845</v>
      </c>
      <c r="G515" t="s">
        <v>241</v>
      </c>
      <c r="H515" s="79">
        <v>132023</v>
      </c>
      <c r="I515" s="83"/>
      <c r="J515" s="1">
        <v>125845.7</v>
      </c>
      <c r="K515" s="1"/>
      <c r="L515" s="79">
        <v>128125</v>
      </c>
      <c r="M515" s="103" t="s">
        <v>1760</v>
      </c>
      <c r="O515" s="111">
        <v>14393</v>
      </c>
      <c r="Q515" s="111">
        <v>2283</v>
      </c>
      <c r="R515" s="83">
        <v>111539</v>
      </c>
      <c r="S515" s="123">
        <v>124361</v>
      </c>
      <c r="T515" s="103"/>
      <c r="U515" s="79">
        <v>129794</v>
      </c>
      <c r="V515" s="133" t="s">
        <v>1760</v>
      </c>
      <c r="W515" s="111">
        <v>14076</v>
      </c>
      <c r="Y515" s="111">
        <v>2231</v>
      </c>
      <c r="Z515" s="83">
        <v>112794</v>
      </c>
      <c r="AA515" s="79">
        <v>120554</v>
      </c>
      <c r="AB515" s="133"/>
      <c r="AC515" s="111">
        <v>13802</v>
      </c>
      <c r="AE515" s="111">
        <v>2186</v>
      </c>
      <c r="AF515" s="83">
        <f t="shared" si="67"/>
        <v>104566</v>
      </c>
      <c r="AO515" s="91"/>
      <c r="AT515" s="91"/>
    </row>
    <row r="516" spans="1:46">
      <c r="A516" s="6">
        <v>4</v>
      </c>
      <c r="B516">
        <v>1</v>
      </c>
      <c r="C516">
        <v>1</v>
      </c>
      <c r="D516">
        <v>2</v>
      </c>
      <c r="E516">
        <f t="shared" si="64"/>
        <v>4</v>
      </c>
      <c r="F516" s="6" t="s">
        <v>3846</v>
      </c>
      <c r="G516" t="s">
        <v>1078</v>
      </c>
      <c r="H516" s="79">
        <v>242</v>
      </c>
      <c r="I516" s="83"/>
      <c r="J516" s="1">
        <v>116</v>
      </c>
      <c r="K516" s="1"/>
      <c r="L516" s="79">
        <v>344</v>
      </c>
      <c r="M516" s="83" t="s">
        <v>2126</v>
      </c>
      <c r="R516" s="83">
        <v>344</v>
      </c>
      <c r="S516" s="79">
        <v>266</v>
      </c>
      <c r="T516" s="83" t="s">
        <v>2126</v>
      </c>
      <c r="U516" s="79">
        <v>344</v>
      </c>
      <c r="V516" s="111" t="s">
        <v>2126</v>
      </c>
      <c r="Z516" s="83">
        <v>344</v>
      </c>
      <c r="AA516" s="79">
        <v>347</v>
      </c>
      <c r="AB516" s="111"/>
      <c r="AF516" s="83">
        <f t="shared" si="67"/>
        <v>347</v>
      </c>
      <c r="AO516" s="91"/>
      <c r="AT516" s="91"/>
    </row>
    <row r="517" spans="1:46">
      <c r="A517" s="6">
        <v>4</v>
      </c>
      <c r="B517">
        <v>1</v>
      </c>
      <c r="C517">
        <v>1</v>
      </c>
      <c r="D517">
        <v>3</v>
      </c>
      <c r="E517">
        <f t="shared" si="64"/>
        <v>4</v>
      </c>
      <c r="F517" s="6" t="s">
        <v>3847</v>
      </c>
      <c r="G517" t="s">
        <v>1079</v>
      </c>
      <c r="H517" s="79">
        <v>12419</v>
      </c>
      <c r="I517" s="83"/>
      <c r="J517" s="1">
        <v>11814</v>
      </c>
      <c r="K517" s="1"/>
      <c r="L517" s="79">
        <v>11204</v>
      </c>
      <c r="M517" s="83"/>
      <c r="Q517" s="111">
        <v>36</v>
      </c>
      <c r="R517" s="83">
        <v>11168</v>
      </c>
      <c r="S517" s="79">
        <v>14073</v>
      </c>
      <c r="T517" s="83"/>
      <c r="U517" s="79">
        <v>9745</v>
      </c>
      <c r="V517" s="111"/>
      <c r="Y517" s="111">
        <v>32</v>
      </c>
      <c r="Z517" s="83">
        <v>9713</v>
      </c>
      <c r="AA517" s="79">
        <v>11065</v>
      </c>
      <c r="AB517" s="111"/>
      <c r="AE517" s="111">
        <v>33</v>
      </c>
      <c r="AF517" s="83">
        <f t="shared" si="67"/>
        <v>11032</v>
      </c>
      <c r="AG517" s="25" t="s">
        <v>881</v>
      </c>
      <c r="AH517" s="79">
        <v>8060</v>
      </c>
      <c r="AK517" s="1">
        <v>11814</v>
      </c>
      <c r="AL517" s="1" t="s">
        <v>1557</v>
      </c>
      <c r="AN517" s="111">
        <v>6497</v>
      </c>
      <c r="AO517" s="80" t="s">
        <v>1080</v>
      </c>
      <c r="AP517" s="1">
        <v>9504</v>
      </c>
      <c r="AQ517" t="s">
        <v>3134</v>
      </c>
      <c r="AS517" s="111">
        <v>5202</v>
      </c>
      <c r="AT517" s="80" t="s">
        <v>2713</v>
      </c>
    </row>
    <row r="518" spans="1:46">
      <c r="A518" s="6">
        <v>4</v>
      </c>
      <c r="B518">
        <v>1</v>
      </c>
      <c r="C518">
        <v>1</v>
      </c>
      <c r="D518">
        <v>4</v>
      </c>
      <c r="E518">
        <f t="shared" si="64"/>
        <v>4</v>
      </c>
      <c r="F518" s="6" t="s">
        <v>3848</v>
      </c>
      <c r="G518" t="s">
        <v>4187</v>
      </c>
      <c r="H518" s="79">
        <v>67002</v>
      </c>
      <c r="I518" s="83"/>
      <c r="J518" s="1">
        <v>67391.899999999994</v>
      </c>
      <c r="K518" s="1" t="s">
        <v>2351</v>
      </c>
      <c r="L518" s="79">
        <v>64903</v>
      </c>
      <c r="M518" s="83"/>
      <c r="O518" s="111">
        <v>20675</v>
      </c>
      <c r="R518" s="83">
        <v>44228</v>
      </c>
      <c r="S518" s="79">
        <v>73239</v>
      </c>
      <c r="T518" s="83"/>
      <c r="U518" s="79">
        <v>64895</v>
      </c>
      <c r="V518" s="111"/>
      <c r="W518" s="111">
        <v>20675</v>
      </c>
      <c r="Z518" s="83">
        <v>44220</v>
      </c>
      <c r="AA518" s="79">
        <v>69508</v>
      </c>
      <c r="AB518" s="111"/>
      <c r="AF518" s="83">
        <f t="shared" si="67"/>
        <v>69508</v>
      </c>
      <c r="AG518" s="28" t="s">
        <v>2714</v>
      </c>
      <c r="AO518" s="91"/>
      <c r="AS518" s="111">
        <v>55749</v>
      </c>
      <c r="AT518" s="91"/>
    </row>
    <row r="519" spans="1:46">
      <c r="A519" s="6">
        <v>4</v>
      </c>
      <c r="B519">
        <v>1</v>
      </c>
      <c r="C519">
        <v>1</v>
      </c>
      <c r="D519">
        <v>5</v>
      </c>
      <c r="E519">
        <f t="shared" si="64"/>
        <v>4</v>
      </c>
      <c r="F519" s="6" t="s">
        <v>3849</v>
      </c>
      <c r="G519" t="s">
        <v>246</v>
      </c>
      <c r="H519" s="79">
        <v>1390</v>
      </c>
      <c r="I519" s="83"/>
      <c r="J519" s="1">
        <v>1333.56</v>
      </c>
      <c r="K519" s="1" t="s">
        <v>2352</v>
      </c>
      <c r="L519" s="79">
        <v>1358</v>
      </c>
      <c r="M519" s="83"/>
      <c r="R519" s="83">
        <v>1358</v>
      </c>
      <c r="S519" s="79">
        <v>1301</v>
      </c>
      <c r="T519" s="83"/>
      <c r="U519" s="79">
        <v>1199</v>
      </c>
      <c r="V519" s="111"/>
      <c r="Z519" s="83">
        <v>1199</v>
      </c>
      <c r="AA519" s="79">
        <v>1190</v>
      </c>
      <c r="AB519" s="111"/>
      <c r="AF519" s="83">
        <f t="shared" si="67"/>
        <v>1190</v>
      </c>
      <c r="AG519" s="28" t="s">
        <v>2715</v>
      </c>
      <c r="AO519" s="91"/>
      <c r="AS519" s="111">
        <v>888</v>
      </c>
      <c r="AT519" s="91"/>
    </row>
    <row r="520" spans="1:46">
      <c r="A520" s="6">
        <v>4</v>
      </c>
      <c r="B520">
        <v>1</v>
      </c>
      <c r="C520">
        <v>1</v>
      </c>
      <c r="D520">
        <v>6</v>
      </c>
      <c r="E520">
        <f t="shared" si="64"/>
        <v>4</v>
      </c>
      <c r="F520" s="6" t="s">
        <v>3850</v>
      </c>
      <c r="G520" t="s">
        <v>247</v>
      </c>
      <c r="H520" s="79">
        <v>7320</v>
      </c>
      <c r="I520" s="83"/>
      <c r="J520" s="1">
        <v>9308</v>
      </c>
      <c r="K520" s="1" t="s">
        <v>2353</v>
      </c>
      <c r="L520" s="79">
        <v>8619</v>
      </c>
      <c r="M520" s="83"/>
      <c r="O520" s="111">
        <v>7737</v>
      </c>
      <c r="R520" s="83">
        <v>882</v>
      </c>
      <c r="S520" s="79">
        <v>10067</v>
      </c>
      <c r="T520" s="83"/>
      <c r="U520" s="79">
        <v>5513</v>
      </c>
      <c r="V520" s="111" t="s">
        <v>2716</v>
      </c>
      <c r="W520" s="111">
        <v>4673</v>
      </c>
      <c r="Z520" s="83">
        <v>840</v>
      </c>
      <c r="AA520" s="79">
        <v>6790</v>
      </c>
      <c r="AB520" s="111"/>
      <c r="AC520" s="111">
        <v>5789</v>
      </c>
      <c r="AF520" s="83">
        <f t="shared" si="67"/>
        <v>1001</v>
      </c>
      <c r="AG520" s="25" t="s">
        <v>570</v>
      </c>
      <c r="AH520" s="79">
        <v>2930</v>
      </c>
      <c r="AK520" s="1">
        <v>3016</v>
      </c>
      <c r="AL520" s="1" t="s">
        <v>1541</v>
      </c>
      <c r="AN520" s="111">
        <v>3093</v>
      </c>
      <c r="AO520" s="80" t="s">
        <v>882</v>
      </c>
      <c r="AP520" s="1">
        <v>3035</v>
      </c>
      <c r="AQ520" s="1" t="s">
        <v>886</v>
      </c>
      <c r="AR520" s="79"/>
    </row>
    <row r="521" spans="1:46">
      <c r="A521" s="6">
        <v>4</v>
      </c>
      <c r="B521">
        <v>1</v>
      </c>
      <c r="C521">
        <v>1</v>
      </c>
      <c r="D521">
        <v>7</v>
      </c>
      <c r="E521">
        <f t="shared" si="64"/>
        <v>4</v>
      </c>
      <c r="F521" s="6" t="s">
        <v>3851</v>
      </c>
      <c r="G521" t="s">
        <v>248</v>
      </c>
      <c r="H521" s="79">
        <v>19175</v>
      </c>
      <c r="I521" s="83"/>
      <c r="J521" s="1">
        <v>19744</v>
      </c>
      <c r="K521" s="1"/>
      <c r="L521" s="79">
        <v>19895</v>
      </c>
      <c r="M521" s="83"/>
      <c r="O521" s="111">
        <v>42</v>
      </c>
      <c r="R521" s="83">
        <v>19853</v>
      </c>
      <c r="S521" s="79">
        <v>19364</v>
      </c>
      <c r="T521" s="83"/>
      <c r="U521" s="79">
        <v>19875</v>
      </c>
      <c r="V521" s="111"/>
      <c r="W521" s="111">
        <v>52</v>
      </c>
      <c r="Z521" s="83">
        <v>19823</v>
      </c>
      <c r="AA521" s="79">
        <v>20125</v>
      </c>
      <c r="AB521" s="111"/>
      <c r="AC521" s="111">
        <v>261</v>
      </c>
      <c r="AF521" s="83">
        <f t="shared" si="67"/>
        <v>19864</v>
      </c>
      <c r="AG521" s="1" t="s">
        <v>2714</v>
      </c>
      <c r="AO521" s="91"/>
      <c r="AS521" s="111">
        <v>14837</v>
      </c>
      <c r="AT521" s="91"/>
    </row>
    <row r="522" spans="1:46">
      <c r="A522" s="6">
        <v>4</v>
      </c>
      <c r="B522">
        <v>1</v>
      </c>
      <c r="C522">
        <v>1</v>
      </c>
      <c r="D522">
        <v>8</v>
      </c>
      <c r="E522">
        <f t="shared" si="64"/>
        <v>4</v>
      </c>
      <c r="F522" s="6" t="s">
        <v>3852</v>
      </c>
      <c r="G522" t="s">
        <v>249</v>
      </c>
      <c r="H522" s="79">
        <v>8901</v>
      </c>
      <c r="I522" s="83"/>
      <c r="J522" s="1">
        <v>9089.5</v>
      </c>
      <c r="K522" s="1" t="s">
        <v>2354</v>
      </c>
      <c r="L522" s="79">
        <v>9190</v>
      </c>
      <c r="M522" s="83"/>
      <c r="R522" s="83">
        <v>9190</v>
      </c>
      <c r="S522" s="79">
        <v>9019</v>
      </c>
      <c r="T522" s="83"/>
      <c r="U522" s="79">
        <v>9186</v>
      </c>
      <c r="V522" s="111" t="s">
        <v>2717</v>
      </c>
      <c r="Z522" s="83">
        <v>9186</v>
      </c>
      <c r="AA522" s="79">
        <v>9301</v>
      </c>
      <c r="AB522" s="111"/>
      <c r="AC522" s="111">
        <v>332</v>
      </c>
      <c r="AF522" s="83">
        <f t="shared" si="67"/>
        <v>8969</v>
      </c>
      <c r="AG522" s="28" t="s">
        <v>2715</v>
      </c>
      <c r="AO522" s="91"/>
      <c r="AS522" s="111">
        <v>4700</v>
      </c>
      <c r="AT522" s="91"/>
    </row>
    <row r="523" spans="1:46">
      <c r="A523" s="6">
        <v>4</v>
      </c>
      <c r="B523">
        <v>1</v>
      </c>
      <c r="C523">
        <v>1</v>
      </c>
      <c r="D523">
        <v>9</v>
      </c>
      <c r="E523">
        <f t="shared" si="64"/>
        <v>4</v>
      </c>
      <c r="F523" s="6" t="s">
        <v>3853</v>
      </c>
      <c r="G523" t="s">
        <v>250</v>
      </c>
      <c r="H523" s="79">
        <v>6882</v>
      </c>
      <c r="I523" s="83"/>
      <c r="J523" s="1">
        <v>7314.55</v>
      </c>
      <c r="K523" s="1" t="s">
        <v>2355</v>
      </c>
      <c r="L523" s="79">
        <v>7561</v>
      </c>
      <c r="M523" s="83"/>
      <c r="O523" s="111">
        <v>1244</v>
      </c>
      <c r="R523" s="83">
        <v>6317</v>
      </c>
      <c r="S523" s="79">
        <v>7289</v>
      </c>
      <c r="T523" s="83"/>
      <c r="U523" s="79">
        <v>7549</v>
      </c>
      <c r="V523" s="111" t="s">
        <v>2718</v>
      </c>
      <c r="W523" s="111">
        <v>1249</v>
      </c>
      <c r="Z523" s="83">
        <v>6300</v>
      </c>
      <c r="AA523" s="79">
        <v>7519</v>
      </c>
      <c r="AB523" s="111"/>
      <c r="AC523" s="111">
        <v>1494</v>
      </c>
      <c r="AF523" s="83">
        <f t="shared" si="67"/>
        <v>6025</v>
      </c>
      <c r="AG523" s="1" t="s">
        <v>2715</v>
      </c>
      <c r="AO523" s="91"/>
      <c r="AS523" s="111">
        <v>5542</v>
      </c>
      <c r="AT523" s="91"/>
    </row>
    <row r="524" spans="1:46">
      <c r="A524" s="6">
        <v>4</v>
      </c>
      <c r="B524">
        <v>1</v>
      </c>
      <c r="C524">
        <v>1</v>
      </c>
      <c r="D524">
        <v>10</v>
      </c>
      <c r="E524">
        <f t="shared" si="64"/>
        <v>4</v>
      </c>
      <c r="F524" s="6" t="s">
        <v>3854</v>
      </c>
      <c r="G524" t="s">
        <v>251</v>
      </c>
      <c r="H524" s="79">
        <v>194</v>
      </c>
      <c r="I524" s="83"/>
      <c r="J524" s="1">
        <v>177.9</v>
      </c>
      <c r="K524" s="1"/>
      <c r="L524" s="79">
        <v>483</v>
      </c>
      <c r="M524" s="83"/>
      <c r="R524" s="83">
        <v>483</v>
      </c>
      <c r="S524" s="79">
        <v>227</v>
      </c>
      <c r="T524" s="83"/>
      <c r="U524" s="79">
        <v>283</v>
      </c>
      <c r="V524" s="111"/>
      <c r="Z524" s="83">
        <v>283</v>
      </c>
      <c r="AA524" s="79">
        <v>267</v>
      </c>
      <c r="AB524" s="111"/>
      <c r="AF524" s="83">
        <f t="shared" si="67"/>
        <v>267</v>
      </c>
      <c r="AO524" s="91"/>
      <c r="AT524" s="91"/>
    </row>
    <row r="525" spans="1:46">
      <c r="A525" s="6">
        <v>4</v>
      </c>
      <c r="B525">
        <v>1</v>
      </c>
      <c r="C525">
        <v>1</v>
      </c>
      <c r="D525">
        <v>11</v>
      </c>
      <c r="E525">
        <f t="shared" si="64"/>
        <v>4</v>
      </c>
      <c r="F525" s="6" t="s">
        <v>3855</v>
      </c>
      <c r="G525" t="s">
        <v>252</v>
      </c>
      <c r="H525" s="79">
        <v>5345</v>
      </c>
      <c r="I525" s="83"/>
      <c r="J525" s="1">
        <v>5534</v>
      </c>
      <c r="K525" s="1"/>
      <c r="L525" s="79">
        <v>5476</v>
      </c>
      <c r="M525" s="83"/>
      <c r="O525" s="111">
        <v>1157</v>
      </c>
      <c r="Q525" s="111">
        <v>449</v>
      </c>
      <c r="R525" s="83">
        <v>3870</v>
      </c>
      <c r="S525" s="79">
        <v>5343</v>
      </c>
      <c r="T525" s="83"/>
      <c r="U525" s="79">
        <v>5320</v>
      </c>
      <c r="V525" s="111"/>
      <c r="W525" s="111">
        <v>1161</v>
      </c>
      <c r="Z525" s="83">
        <v>3754</v>
      </c>
      <c r="AA525" s="79">
        <v>5466</v>
      </c>
      <c r="AB525" s="111"/>
      <c r="AC525" s="111">
        <v>1185</v>
      </c>
      <c r="AE525" s="111">
        <v>405</v>
      </c>
      <c r="AF525" s="83">
        <f t="shared" si="67"/>
        <v>3876</v>
      </c>
      <c r="AG525" s="28" t="s">
        <v>2715</v>
      </c>
      <c r="AO525" s="91"/>
      <c r="AS525" s="111">
        <v>3578</v>
      </c>
      <c r="AT525" s="91"/>
    </row>
    <row r="526" spans="1:46">
      <c r="A526" s="6">
        <v>4</v>
      </c>
      <c r="B526">
        <v>1</v>
      </c>
      <c r="C526">
        <v>1</v>
      </c>
      <c r="D526">
        <v>12</v>
      </c>
      <c r="E526">
        <f t="shared" si="64"/>
        <v>4</v>
      </c>
      <c r="F526" s="6" t="s">
        <v>3856</v>
      </c>
      <c r="G526" t="s">
        <v>253</v>
      </c>
      <c r="H526" s="79">
        <v>2911</v>
      </c>
      <c r="I526" s="83"/>
      <c r="J526" s="1">
        <v>2110</v>
      </c>
      <c r="K526" s="1"/>
      <c r="L526" s="79">
        <v>2506</v>
      </c>
      <c r="M526" s="83"/>
      <c r="O526" s="111">
        <v>904</v>
      </c>
      <c r="R526" s="83">
        <v>1604</v>
      </c>
      <c r="S526" s="79">
        <v>1778.9</v>
      </c>
      <c r="T526" s="83" t="s">
        <v>3135</v>
      </c>
      <c r="U526" s="79">
        <v>2257</v>
      </c>
      <c r="V526" s="111" t="s">
        <v>2719</v>
      </c>
      <c r="W526" s="111">
        <v>830</v>
      </c>
      <c r="Z526" s="83">
        <v>1427</v>
      </c>
      <c r="AA526" s="79">
        <v>2668</v>
      </c>
      <c r="AB526" s="111"/>
      <c r="AC526" s="111">
        <v>1157</v>
      </c>
      <c r="AF526" s="83">
        <f t="shared" si="67"/>
        <v>1511</v>
      </c>
      <c r="AG526" s="25" t="s">
        <v>2720</v>
      </c>
      <c r="AH526" s="79">
        <v>1390</v>
      </c>
      <c r="AO526" s="91"/>
      <c r="AS526" s="111">
        <v>578</v>
      </c>
    </row>
    <row r="527" spans="1:46">
      <c r="A527" s="6">
        <v>4</v>
      </c>
      <c r="B527">
        <v>1</v>
      </c>
      <c r="C527">
        <v>1</v>
      </c>
      <c r="D527">
        <v>13</v>
      </c>
      <c r="E527">
        <f t="shared" si="64"/>
        <v>4</v>
      </c>
      <c r="F527" s="6" t="s">
        <v>3857</v>
      </c>
      <c r="G527" t="s">
        <v>254</v>
      </c>
      <c r="H527" s="79">
        <v>6610</v>
      </c>
      <c r="I527" s="83"/>
      <c r="J527" s="1">
        <v>6823</v>
      </c>
      <c r="K527" s="1"/>
      <c r="L527" s="79">
        <v>6645</v>
      </c>
      <c r="M527" s="83"/>
      <c r="O527" s="111">
        <v>475</v>
      </c>
      <c r="R527" s="83">
        <v>6170</v>
      </c>
      <c r="S527" s="79">
        <v>6587</v>
      </c>
      <c r="T527" s="83"/>
      <c r="U527" s="79">
        <v>6634</v>
      </c>
      <c r="V527" s="111" t="s">
        <v>2721</v>
      </c>
      <c r="W527" s="111">
        <v>475</v>
      </c>
      <c r="Z527" s="83">
        <v>6159</v>
      </c>
      <c r="AA527" s="79">
        <v>6746</v>
      </c>
      <c r="AB527" s="111"/>
      <c r="AC527" s="111">
        <v>475</v>
      </c>
      <c r="AF527" s="83">
        <f t="shared" si="67"/>
        <v>6271</v>
      </c>
      <c r="AG527" s="28" t="s">
        <v>2714</v>
      </c>
      <c r="AO527" s="91"/>
      <c r="AS527" s="111">
        <v>4200</v>
      </c>
      <c r="AT527" s="91"/>
    </row>
    <row r="528" spans="1:46">
      <c r="A528" s="6">
        <v>4</v>
      </c>
      <c r="B528">
        <v>1</v>
      </c>
      <c r="C528">
        <v>1</v>
      </c>
      <c r="D528">
        <v>14</v>
      </c>
      <c r="E528">
        <f t="shared" si="64"/>
        <v>4</v>
      </c>
      <c r="F528" s="6" t="s">
        <v>3858</v>
      </c>
      <c r="G528" t="s">
        <v>255</v>
      </c>
      <c r="H528" s="79">
        <v>118441</v>
      </c>
      <c r="I528" s="83"/>
      <c r="J528" s="1">
        <v>119466</v>
      </c>
      <c r="K528" s="1"/>
      <c r="L528" s="79">
        <v>117647</v>
      </c>
      <c r="M528" s="91" t="s">
        <v>256</v>
      </c>
      <c r="O528" s="111">
        <v>77475</v>
      </c>
      <c r="R528" s="83">
        <v>40172</v>
      </c>
      <c r="S528" s="122">
        <v>122230</v>
      </c>
      <c r="T528" s="91" t="s">
        <v>256</v>
      </c>
      <c r="U528" s="79">
        <v>117417</v>
      </c>
      <c r="V528" s="117" t="s">
        <v>256</v>
      </c>
      <c r="W528" s="111">
        <v>92572</v>
      </c>
      <c r="Z528" s="83">
        <v>24845</v>
      </c>
      <c r="AA528" s="79">
        <v>119861</v>
      </c>
      <c r="AB528" s="117"/>
      <c r="AC528" s="111">
        <v>91335</v>
      </c>
      <c r="AF528" s="83">
        <f t="shared" si="67"/>
        <v>28526</v>
      </c>
      <c r="AG528" s="28" t="s">
        <v>2714</v>
      </c>
      <c r="AS528" s="111">
        <v>115108</v>
      </c>
    </row>
    <row r="529" spans="1:46">
      <c r="A529" s="6">
        <v>4</v>
      </c>
      <c r="B529">
        <v>1</v>
      </c>
      <c r="C529">
        <v>1</v>
      </c>
      <c r="D529">
        <v>15</v>
      </c>
      <c r="E529">
        <f t="shared" si="64"/>
        <v>4</v>
      </c>
      <c r="F529" s="6" t="s">
        <v>3859</v>
      </c>
      <c r="G529" t="s">
        <v>257</v>
      </c>
      <c r="H529" s="79">
        <v>6848</v>
      </c>
      <c r="I529" s="83"/>
      <c r="J529" s="1">
        <v>7043</v>
      </c>
      <c r="K529" s="1" t="s">
        <v>2357</v>
      </c>
      <c r="L529" s="79">
        <v>7135</v>
      </c>
      <c r="M529" s="83"/>
      <c r="R529" s="83">
        <v>7135</v>
      </c>
      <c r="S529" s="79">
        <v>6576</v>
      </c>
      <c r="T529" s="83"/>
      <c r="U529" s="79">
        <v>7133</v>
      </c>
      <c r="V529" s="111"/>
      <c r="Z529" s="83">
        <v>7133</v>
      </c>
      <c r="AA529" s="79">
        <v>12479</v>
      </c>
      <c r="AB529" s="111"/>
      <c r="AF529" s="83">
        <f t="shared" si="67"/>
        <v>12479</v>
      </c>
      <c r="AG529" s="28" t="s">
        <v>2714</v>
      </c>
      <c r="AO529" s="91"/>
      <c r="AS529" s="111">
        <v>6169</v>
      </c>
      <c r="AT529" s="91"/>
    </row>
    <row r="530" spans="1:46">
      <c r="A530" s="6">
        <v>4</v>
      </c>
      <c r="B530">
        <v>1</v>
      </c>
      <c r="C530">
        <v>1</v>
      </c>
      <c r="D530">
        <v>16</v>
      </c>
      <c r="E530">
        <f t="shared" si="64"/>
        <v>4</v>
      </c>
      <c r="F530" s="6" t="s">
        <v>3860</v>
      </c>
      <c r="G530" t="s">
        <v>258</v>
      </c>
      <c r="H530" s="79">
        <v>27826</v>
      </c>
      <c r="I530" s="83"/>
      <c r="J530" s="1">
        <v>24444</v>
      </c>
      <c r="K530" s="1" t="s">
        <v>2358</v>
      </c>
      <c r="L530" s="79">
        <v>30727</v>
      </c>
      <c r="M530" s="83"/>
      <c r="O530" s="111">
        <v>5118</v>
      </c>
      <c r="R530" s="83">
        <v>25609</v>
      </c>
      <c r="S530" s="79">
        <v>25160</v>
      </c>
      <c r="T530" s="83"/>
      <c r="U530" s="79">
        <v>29947</v>
      </c>
      <c r="V530" s="111"/>
      <c r="W530" s="111">
        <v>4962</v>
      </c>
      <c r="Z530" s="83">
        <v>24985</v>
      </c>
      <c r="AA530" s="79">
        <v>25452</v>
      </c>
      <c r="AB530" s="111"/>
      <c r="AC530" s="111">
        <v>1237</v>
      </c>
      <c r="AF530" s="83">
        <f t="shared" si="67"/>
        <v>24215</v>
      </c>
      <c r="AG530" s="28" t="s">
        <v>2714</v>
      </c>
      <c r="AO530" s="91"/>
      <c r="AS530" s="111">
        <v>28109</v>
      </c>
      <c r="AT530" s="91"/>
    </row>
    <row r="531" spans="1:46">
      <c r="A531" s="6">
        <v>4</v>
      </c>
      <c r="B531">
        <v>1</v>
      </c>
      <c r="C531">
        <v>1</v>
      </c>
      <c r="D531">
        <v>17</v>
      </c>
      <c r="E531">
        <f t="shared" si="64"/>
        <v>4</v>
      </c>
      <c r="F531" s="6" t="s">
        <v>3861</v>
      </c>
      <c r="G531" t="s">
        <v>259</v>
      </c>
      <c r="H531" s="79">
        <v>21741</v>
      </c>
      <c r="I531" s="83"/>
      <c r="J531" s="1">
        <v>21901</v>
      </c>
      <c r="K531" s="1" t="s">
        <v>2359</v>
      </c>
      <c r="L531" s="79">
        <v>30588</v>
      </c>
      <c r="M531" s="83"/>
      <c r="O531" s="111">
        <v>8404</v>
      </c>
      <c r="R531" s="83">
        <v>22184</v>
      </c>
      <c r="S531" s="79">
        <v>22285</v>
      </c>
      <c r="T531" s="83"/>
      <c r="U531" s="79">
        <v>29112</v>
      </c>
      <c r="V531" s="111"/>
      <c r="W531" s="111">
        <v>8230</v>
      </c>
      <c r="Z531" s="83">
        <v>20882</v>
      </c>
      <c r="AA531" s="79">
        <v>23441</v>
      </c>
      <c r="AB531" s="111"/>
      <c r="AC531" s="111">
        <v>2582</v>
      </c>
      <c r="AF531" s="83">
        <f t="shared" si="67"/>
        <v>20859</v>
      </c>
      <c r="AG531" s="28" t="s">
        <v>2714</v>
      </c>
      <c r="AO531" s="91"/>
      <c r="AS531" s="111">
        <v>27917</v>
      </c>
      <c r="AT531" s="91"/>
    </row>
    <row r="532" spans="1:46">
      <c r="A532" s="6">
        <v>4</v>
      </c>
      <c r="B532">
        <v>1</v>
      </c>
      <c r="C532">
        <v>1</v>
      </c>
      <c r="D532">
        <v>18</v>
      </c>
      <c r="E532">
        <f t="shared" si="64"/>
        <v>4</v>
      </c>
      <c r="F532" s="6" t="s">
        <v>3862</v>
      </c>
      <c r="G532" t="s">
        <v>260</v>
      </c>
      <c r="H532" s="79">
        <v>643</v>
      </c>
      <c r="I532" s="83"/>
      <c r="J532" s="1">
        <v>743</v>
      </c>
      <c r="K532" s="1" t="s">
        <v>2360</v>
      </c>
      <c r="L532" s="79">
        <v>985</v>
      </c>
      <c r="M532" s="83"/>
      <c r="R532" s="83">
        <v>985</v>
      </c>
      <c r="S532" s="79">
        <v>836.6</v>
      </c>
      <c r="T532" s="83"/>
      <c r="U532" s="79">
        <v>857</v>
      </c>
      <c r="V532" s="111"/>
      <c r="Z532" s="83">
        <v>857</v>
      </c>
      <c r="AA532" s="79">
        <v>876</v>
      </c>
      <c r="AB532" s="111"/>
      <c r="AF532" s="83">
        <f t="shared" si="67"/>
        <v>876</v>
      </c>
      <c r="AG532" s="28" t="s">
        <v>2714</v>
      </c>
      <c r="AO532" s="91"/>
      <c r="AS532" s="111">
        <v>788</v>
      </c>
      <c r="AT532" s="91"/>
    </row>
    <row r="533" spans="1:46">
      <c r="A533" s="6">
        <v>4</v>
      </c>
      <c r="B533">
        <v>1</v>
      </c>
      <c r="C533">
        <v>1</v>
      </c>
      <c r="D533">
        <v>19</v>
      </c>
      <c r="E533">
        <f t="shared" si="64"/>
        <v>4</v>
      </c>
      <c r="F533" s="6" t="s">
        <v>3863</v>
      </c>
      <c r="G533" t="s">
        <v>261</v>
      </c>
      <c r="H533" s="79">
        <v>22074</v>
      </c>
      <c r="I533" s="83"/>
      <c r="J533" s="1">
        <v>23120</v>
      </c>
      <c r="K533" s="1" t="s">
        <v>2361</v>
      </c>
      <c r="L533" s="79">
        <v>23180</v>
      </c>
      <c r="M533" s="83"/>
      <c r="R533" s="83">
        <v>23180</v>
      </c>
      <c r="S533" s="79">
        <v>22858.5</v>
      </c>
      <c r="T533" s="83"/>
      <c r="U533" s="79">
        <v>23179</v>
      </c>
      <c r="V533" s="111"/>
      <c r="Z533" s="83">
        <v>23179</v>
      </c>
      <c r="AA533" s="79">
        <v>23840</v>
      </c>
      <c r="AB533" s="111"/>
      <c r="AF533" s="83">
        <f t="shared" si="67"/>
        <v>23840</v>
      </c>
      <c r="AG533" s="28" t="s">
        <v>2714</v>
      </c>
      <c r="AO533" s="91"/>
      <c r="AS533" s="111">
        <v>23100</v>
      </c>
      <c r="AT533" s="91"/>
    </row>
    <row r="534" spans="1:46">
      <c r="A534" s="6">
        <v>4</v>
      </c>
      <c r="B534">
        <v>1</v>
      </c>
      <c r="C534">
        <v>1</v>
      </c>
      <c r="D534">
        <v>20</v>
      </c>
      <c r="E534">
        <f t="shared" si="64"/>
        <v>4</v>
      </c>
      <c r="F534" s="6" t="s">
        <v>3864</v>
      </c>
      <c r="G534" t="s">
        <v>262</v>
      </c>
      <c r="H534" s="79">
        <v>947</v>
      </c>
      <c r="I534" s="83"/>
      <c r="J534" s="1">
        <v>973</v>
      </c>
      <c r="K534" s="1"/>
      <c r="L534" s="79">
        <v>1013</v>
      </c>
      <c r="M534" s="91" t="s">
        <v>263</v>
      </c>
      <c r="O534" s="111">
        <v>504</v>
      </c>
      <c r="R534" s="83">
        <v>509</v>
      </c>
      <c r="S534" s="122">
        <v>931.7</v>
      </c>
      <c r="T534" s="91"/>
      <c r="U534" s="79">
        <v>987</v>
      </c>
      <c r="V534" s="117"/>
      <c r="W534" s="111">
        <v>531</v>
      </c>
      <c r="Z534" s="83">
        <v>4456</v>
      </c>
      <c r="AA534" s="79">
        <v>995</v>
      </c>
      <c r="AB534" s="117"/>
      <c r="AC534" s="111">
        <v>582</v>
      </c>
      <c r="AF534" s="83">
        <f t="shared" si="67"/>
        <v>413</v>
      </c>
      <c r="AG534" s="28" t="s">
        <v>2722</v>
      </c>
      <c r="AS534" s="111">
        <v>788</v>
      </c>
    </row>
    <row r="535" spans="1:46">
      <c r="A535" s="6">
        <v>4</v>
      </c>
      <c r="B535">
        <v>1</v>
      </c>
      <c r="C535">
        <v>1</v>
      </c>
      <c r="D535">
        <v>21</v>
      </c>
      <c r="E535">
        <f t="shared" si="64"/>
        <v>4</v>
      </c>
      <c r="F535" s="6" t="s">
        <v>3865</v>
      </c>
      <c r="G535" t="s">
        <v>4188</v>
      </c>
      <c r="H535" s="79">
        <v>14560</v>
      </c>
      <c r="I535" s="83"/>
      <c r="J535" s="1">
        <v>14799</v>
      </c>
      <c r="K535" s="1" t="s">
        <v>2362</v>
      </c>
      <c r="L535" s="79">
        <v>15749</v>
      </c>
      <c r="M535" s="83"/>
      <c r="O535" s="111">
        <v>4663</v>
      </c>
      <c r="R535" s="83">
        <v>11086</v>
      </c>
      <c r="S535" s="79">
        <v>15321</v>
      </c>
      <c r="T535" s="83"/>
      <c r="U535" s="79">
        <v>17713</v>
      </c>
      <c r="V535" s="111"/>
      <c r="W535" s="111">
        <v>4980</v>
      </c>
      <c r="Z535" s="83">
        <v>12733</v>
      </c>
      <c r="AA535" s="79">
        <v>18419</v>
      </c>
      <c r="AB535" s="111"/>
      <c r="AC535" s="111">
        <v>5157</v>
      </c>
      <c r="AF535" s="83">
        <f t="shared" si="67"/>
        <v>13262</v>
      </c>
      <c r="AG535" s="28" t="s">
        <v>2714</v>
      </c>
      <c r="AO535" s="91"/>
      <c r="AS535" s="111">
        <v>16048</v>
      </c>
      <c r="AT535" s="91"/>
    </row>
    <row r="536" spans="1:46">
      <c r="A536" s="6">
        <v>4</v>
      </c>
      <c r="B536">
        <v>1</v>
      </c>
      <c r="C536">
        <v>1</v>
      </c>
      <c r="D536">
        <v>22</v>
      </c>
      <c r="E536">
        <f t="shared" si="64"/>
        <v>4</v>
      </c>
      <c r="F536" s="6" t="s">
        <v>3866</v>
      </c>
      <c r="G536" t="s">
        <v>264</v>
      </c>
      <c r="H536" s="79">
        <v>47220</v>
      </c>
      <c r="I536" s="83"/>
      <c r="J536" s="1">
        <v>47048.800000000003</v>
      </c>
      <c r="K536" s="1"/>
      <c r="L536" s="79">
        <v>48146</v>
      </c>
      <c r="M536" s="83"/>
      <c r="O536" s="111">
        <v>16020</v>
      </c>
      <c r="R536" s="83">
        <v>32126</v>
      </c>
      <c r="S536" s="79">
        <v>47882</v>
      </c>
      <c r="T536" s="83"/>
      <c r="U536" s="79">
        <v>47815</v>
      </c>
      <c r="V536" s="111" t="s">
        <v>2714</v>
      </c>
      <c r="W536" s="111">
        <v>16020</v>
      </c>
      <c r="Z536" s="83">
        <v>31795</v>
      </c>
      <c r="AA536" s="79">
        <v>49430</v>
      </c>
      <c r="AB536" s="111"/>
      <c r="AC536" s="111">
        <v>16020</v>
      </c>
      <c r="AF536" s="83">
        <f t="shared" si="67"/>
        <v>33410</v>
      </c>
      <c r="AO536" s="91"/>
      <c r="AT536" s="91"/>
    </row>
    <row r="537" spans="1:46">
      <c r="A537" s="6">
        <v>4</v>
      </c>
      <c r="B537">
        <v>1</v>
      </c>
      <c r="C537">
        <v>1</v>
      </c>
      <c r="D537">
        <v>23</v>
      </c>
      <c r="E537">
        <f t="shared" si="64"/>
        <v>4</v>
      </c>
      <c r="F537" s="6" t="s">
        <v>3867</v>
      </c>
      <c r="G537" t="s">
        <v>4189</v>
      </c>
      <c r="H537" s="79">
        <v>12371</v>
      </c>
      <c r="I537" s="83"/>
      <c r="J537" s="1">
        <v>12359</v>
      </c>
      <c r="K537" s="1"/>
      <c r="L537" s="79">
        <v>12618</v>
      </c>
      <c r="M537" s="83"/>
      <c r="O537" s="111">
        <v>3327</v>
      </c>
      <c r="R537" s="83">
        <v>9291</v>
      </c>
      <c r="S537" s="79">
        <v>12617.9</v>
      </c>
      <c r="T537" s="83"/>
      <c r="U537" s="79">
        <v>10464</v>
      </c>
      <c r="V537" s="111" t="s">
        <v>2714</v>
      </c>
      <c r="W537" s="111">
        <v>3327</v>
      </c>
      <c r="Z537" s="83">
        <v>7137</v>
      </c>
      <c r="AA537" s="79">
        <v>10819</v>
      </c>
      <c r="AB537" s="111"/>
      <c r="AC537" s="111">
        <v>3327</v>
      </c>
      <c r="AF537" s="83">
        <f t="shared" si="67"/>
        <v>7492</v>
      </c>
      <c r="AO537" s="91"/>
      <c r="AT537" s="91"/>
    </row>
    <row r="538" spans="1:46">
      <c r="A538" s="6">
        <v>4</v>
      </c>
      <c r="B538">
        <v>1</v>
      </c>
      <c r="C538">
        <v>1</v>
      </c>
      <c r="D538">
        <v>24</v>
      </c>
      <c r="E538">
        <f t="shared" si="64"/>
        <v>4</v>
      </c>
      <c r="F538" s="6" t="s">
        <v>3868</v>
      </c>
      <c r="G538" t="s">
        <v>265</v>
      </c>
      <c r="H538" s="79">
        <v>665</v>
      </c>
      <c r="I538" s="83"/>
      <c r="J538" s="1">
        <v>567</v>
      </c>
      <c r="K538" s="1" t="s">
        <v>2356</v>
      </c>
      <c r="L538" s="79">
        <v>602</v>
      </c>
      <c r="M538" s="83"/>
      <c r="O538" s="111">
        <v>384</v>
      </c>
      <c r="R538" s="83">
        <v>218</v>
      </c>
      <c r="S538" s="79">
        <v>666.8</v>
      </c>
      <c r="T538" s="83"/>
      <c r="U538" s="79">
        <v>583</v>
      </c>
      <c r="V538" s="111"/>
      <c r="W538" s="111">
        <v>385</v>
      </c>
      <c r="Z538" s="83">
        <v>198</v>
      </c>
      <c r="AA538" s="79">
        <v>600</v>
      </c>
      <c r="AB538" s="111"/>
      <c r="AC538" s="111">
        <v>399</v>
      </c>
      <c r="AF538" s="83">
        <f t="shared" si="67"/>
        <v>201</v>
      </c>
      <c r="AG538" s="28" t="s">
        <v>2714</v>
      </c>
      <c r="AO538" s="91"/>
      <c r="AS538" s="111">
        <v>567</v>
      </c>
      <c r="AT538" s="91"/>
    </row>
    <row r="539" spans="1:46">
      <c r="A539" s="6">
        <v>4</v>
      </c>
      <c r="B539">
        <v>1</v>
      </c>
      <c r="C539">
        <v>1</v>
      </c>
      <c r="D539">
        <v>25</v>
      </c>
      <c r="E539">
        <f t="shared" si="64"/>
        <v>4</v>
      </c>
      <c r="F539" s="6" t="s">
        <v>3869</v>
      </c>
      <c r="G539" t="s">
        <v>4190</v>
      </c>
      <c r="H539" s="79">
        <v>11577</v>
      </c>
      <c r="I539" s="83"/>
      <c r="J539" s="1">
        <v>11581.8</v>
      </c>
      <c r="K539" s="1"/>
      <c r="L539" s="79">
        <v>12215</v>
      </c>
      <c r="M539" s="83"/>
      <c r="R539" s="83">
        <v>12215</v>
      </c>
      <c r="S539" s="79">
        <v>11516</v>
      </c>
      <c r="T539" s="83"/>
      <c r="U539" s="79">
        <v>12000</v>
      </c>
      <c r="V539" s="111"/>
      <c r="Z539" s="83">
        <v>12000</v>
      </c>
      <c r="AA539" s="79">
        <v>12108</v>
      </c>
      <c r="AB539" s="111"/>
      <c r="AF539" s="83">
        <f t="shared" si="67"/>
        <v>12108</v>
      </c>
      <c r="AG539" s="25" t="s">
        <v>850</v>
      </c>
      <c r="AH539" s="79">
        <v>10630</v>
      </c>
      <c r="AK539" s="1">
        <v>10543</v>
      </c>
      <c r="AL539" s="21" t="s">
        <v>1081</v>
      </c>
      <c r="AM539" s="146"/>
      <c r="AN539" s="111">
        <v>10874</v>
      </c>
      <c r="AO539" s="80" t="s">
        <v>869</v>
      </c>
      <c r="AP539" s="1">
        <v>10509</v>
      </c>
      <c r="AQ539" s="21" t="s">
        <v>869</v>
      </c>
      <c r="AR539" s="146"/>
      <c r="AS539" s="111">
        <v>10699</v>
      </c>
      <c r="AT539" s="80" t="s">
        <v>2723</v>
      </c>
    </row>
    <row r="540" spans="1:46">
      <c r="A540" s="6">
        <v>4</v>
      </c>
      <c r="B540">
        <v>1</v>
      </c>
      <c r="C540">
        <v>1</v>
      </c>
      <c r="D540">
        <v>26</v>
      </c>
      <c r="E540">
        <f t="shared" si="64"/>
        <v>4</v>
      </c>
      <c r="F540" s="6" t="s">
        <v>3870</v>
      </c>
      <c r="G540" t="s">
        <v>1299</v>
      </c>
      <c r="H540" s="79">
        <v>74754</v>
      </c>
      <c r="I540" s="83"/>
      <c r="J540" s="1">
        <v>74231</v>
      </c>
      <c r="K540" s="1"/>
      <c r="L540" s="79">
        <v>74380</v>
      </c>
      <c r="M540" s="83"/>
      <c r="O540" s="111">
        <v>650</v>
      </c>
      <c r="R540" s="83">
        <v>73730</v>
      </c>
      <c r="S540" s="79">
        <v>74380</v>
      </c>
      <c r="T540" s="83"/>
      <c r="U540" s="79">
        <v>75335</v>
      </c>
      <c r="V540" s="111"/>
      <c r="AA540" s="79">
        <v>72690</v>
      </c>
      <c r="AB540" s="111"/>
      <c r="AC540" s="111">
        <v>650</v>
      </c>
      <c r="AF540" s="83">
        <f t="shared" si="67"/>
        <v>72040</v>
      </c>
      <c r="AG540" s="28" t="s">
        <v>883</v>
      </c>
      <c r="AH540" s="79">
        <v>67900</v>
      </c>
      <c r="AK540" s="1">
        <v>67231</v>
      </c>
      <c r="AL540" s="1" t="s">
        <v>2374</v>
      </c>
      <c r="AN540" s="111">
        <v>67380</v>
      </c>
      <c r="AO540" s="91"/>
      <c r="AS540" s="111">
        <v>68335</v>
      </c>
      <c r="AT540" s="91"/>
    </row>
    <row r="541" spans="1:46" hidden="1">
      <c r="G541"/>
      <c r="H541" s="79"/>
      <c r="I541" s="83"/>
      <c r="J541" s="1"/>
      <c r="K541" s="1"/>
      <c r="L541" s="79"/>
      <c r="M541" s="83"/>
      <c r="S541" s="79"/>
      <c r="T541" s="83"/>
      <c r="U541" s="79"/>
      <c r="V541" s="111"/>
      <c r="AA541" s="79"/>
      <c r="AB541" s="111"/>
      <c r="AG541" s="28" t="s">
        <v>884</v>
      </c>
      <c r="AH541" s="79">
        <v>3000</v>
      </c>
      <c r="AK541" s="1">
        <v>3000</v>
      </c>
      <c r="AN541" s="111">
        <v>3000</v>
      </c>
      <c r="AO541" s="91"/>
      <c r="AS541" s="111">
        <v>3000</v>
      </c>
      <c r="AT541" s="91"/>
    </row>
    <row r="542" spans="1:46" hidden="1">
      <c r="G542"/>
      <c r="H542" s="79"/>
      <c r="I542" s="83"/>
      <c r="J542" s="1"/>
      <c r="K542" s="1"/>
      <c r="L542" s="79"/>
      <c r="M542" s="83"/>
      <c r="S542" s="79"/>
      <c r="T542" s="83"/>
      <c r="U542" s="79"/>
      <c r="V542" s="111"/>
      <c r="AA542" s="79"/>
      <c r="AB542" s="111"/>
      <c r="AG542" s="28" t="s">
        <v>885</v>
      </c>
      <c r="AH542" s="79">
        <v>1500</v>
      </c>
      <c r="AK542" s="1">
        <v>1500</v>
      </c>
      <c r="AN542" s="111">
        <v>1500</v>
      </c>
      <c r="AO542" s="91"/>
      <c r="AS542" s="111">
        <v>1500</v>
      </c>
      <c r="AT542" s="91"/>
    </row>
    <row r="543" spans="1:46" hidden="1">
      <c r="G543"/>
      <c r="H543" s="79"/>
      <c r="I543" s="83"/>
      <c r="J543" s="1"/>
      <c r="K543" s="1"/>
      <c r="L543" s="79"/>
      <c r="M543" s="83"/>
      <c r="S543" s="79"/>
      <c r="T543" s="83"/>
      <c r="U543" s="79"/>
      <c r="V543" s="111"/>
      <c r="AA543" s="79"/>
      <c r="AB543" s="111"/>
      <c r="AG543" s="28" t="s">
        <v>2724</v>
      </c>
      <c r="AO543" s="91"/>
      <c r="AS543" s="111">
        <v>1000</v>
      </c>
      <c r="AT543" s="91"/>
    </row>
    <row r="544" spans="1:46">
      <c r="A544" s="6">
        <v>4</v>
      </c>
      <c r="B544">
        <v>1</v>
      </c>
      <c r="C544">
        <v>1</v>
      </c>
      <c r="D544">
        <v>27</v>
      </c>
      <c r="E544">
        <f t="shared" si="64"/>
        <v>4</v>
      </c>
      <c r="F544" s="6" t="s">
        <v>3871</v>
      </c>
      <c r="G544" t="s">
        <v>1082</v>
      </c>
      <c r="H544" s="89"/>
      <c r="I544" s="90"/>
      <c r="J544" s="1">
        <v>1350</v>
      </c>
      <c r="K544" s="5"/>
      <c r="L544" s="79">
        <v>1449</v>
      </c>
      <c r="M544" s="83"/>
      <c r="O544" s="111">
        <v>1449</v>
      </c>
      <c r="S544" s="79">
        <v>1291.8</v>
      </c>
      <c r="T544" s="83"/>
      <c r="U544" s="79">
        <v>1439</v>
      </c>
      <c r="V544" s="111"/>
      <c r="W544" s="111">
        <v>1439</v>
      </c>
      <c r="AA544" s="79">
        <v>1435</v>
      </c>
      <c r="AB544" s="111"/>
      <c r="AC544" s="111">
        <v>1435</v>
      </c>
      <c r="AF544" s="83">
        <f t="shared" ref="AF544:AF571" si="68">AA544-SUM(AC544:AE544)</f>
        <v>0</v>
      </c>
      <c r="AG544" s="28" t="s">
        <v>2725</v>
      </c>
      <c r="AO544" s="91"/>
      <c r="AS544" s="111">
        <v>1399</v>
      </c>
      <c r="AT544" s="91"/>
    </row>
    <row r="545" spans="1:46">
      <c r="A545" s="6">
        <v>4</v>
      </c>
      <c r="B545">
        <v>1</v>
      </c>
      <c r="C545">
        <v>1</v>
      </c>
      <c r="D545">
        <v>28</v>
      </c>
      <c r="E545">
        <f t="shared" si="64"/>
        <v>4</v>
      </c>
      <c r="F545" s="6" t="s">
        <v>3872</v>
      </c>
      <c r="G545" t="s">
        <v>1558</v>
      </c>
      <c r="H545" s="89"/>
      <c r="I545" s="90"/>
      <c r="J545" s="1">
        <v>1250</v>
      </c>
      <c r="K545" s="5"/>
      <c r="L545" s="79">
        <v>1275</v>
      </c>
      <c r="M545" s="83"/>
      <c r="R545" s="83">
        <v>1275</v>
      </c>
      <c r="S545" s="79">
        <v>1200</v>
      </c>
      <c r="T545" s="83"/>
      <c r="U545" s="79">
        <v>1262</v>
      </c>
      <c r="V545" s="111"/>
      <c r="Z545" s="83">
        <v>1262</v>
      </c>
      <c r="AA545" s="79">
        <v>1205</v>
      </c>
      <c r="AB545" s="111"/>
      <c r="AF545" s="83">
        <f t="shared" si="68"/>
        <v>1205</v>
      </c>
      <c r="AG545" s="28" t="s">
        <v>2726</v>
      </c>
      <c r="AO545" s="91"/>
      <c r="AS545" s="111">
        <v>1236</v>
      </c>
      <c r="AT545" s="91"/>
    </row>
    <row r="546" spans="1:46">
      <c r="A546" s="6">
        <v>4</v>
      </c>
      <c r="B546">
        <v>1</v>
      </c>
      <c r="C546">
        <v>1</v>
      </c>
      <c r="D546">
        <v>29</v>
      </c>
      <c r="E546">
        <f t="shared" si="64"/>
        <v>4</v>
      </c>
      <c r="F546" s="6" t="s">
        <v>3873</v>
      </c>
      <c r="G546" t="s">
        <v>2727</v>
      </c>
      <c r="H546" s="89"/>
      <c r="I546" s="90"/>
      <c r="J546" s="12"/>
      <c r="K546" s="12"/>
      <c r="L546" s="94"/>
      <c r="M546" s="95"/>
      <c r="S546" s="94"/>
      <c r="T546" s="95"/>
      <c r="U546" s="79">
        <v>3128</v>
      </c>
      <c r="V546" s="111"/>
      <c r="Z546" s="83">
        <v>3128</v>
      </c>
      <c r="AA546" s="79">
        <v>1774</v>
      </c>
      <c r="AB546" s="111"/>
      <c r="AF546" s="83">
        <f t="shared" si="68"/>
        <v>1774</v>
      </c>
      <c r="AO546" s="91"/>
      <c r="AT546" s="91"/>
    </row>
    <row r="547" spans="1:46">
      <c r="A547" s="6">
        <v>4</v>
      </c>
      <c r="B547">
        <v>1</v>
      </c>
      <c r="C547">
        <v>1</v>
      </c>
      <c r="D547">
        <v>30</v>
      </c>
      <c r="E547">
        <f t="shared" si="64"/>
        <v>4</v>
      </c>
      <c r="F547" s="6" t="s">
        <v>3874</v>
      </c>
      <c r="G547" t="s">
        <v>2728</v>
      </c>
      <c r="H547" s="89"/>
      <c r="I547" s="90"/>
      <c r="J547" s="12"/>
      <c r="K547" s="12"/>
      <c r="L547" s="94"/>
      <c r="M547" s="95"/>
      <c r="S547" s="94"/>
      <c r="T547" s="95"/>
      <c r="U547" s="79">
        <v>9614</v>
      </c>
      <c r="V547" s="111" t="s">
        <v>2731</v>
      </c>
      <c r="W547" s="111">
        <v>3870</v>
      </c>
      <c r="Z547" s="83">
        <v>5042</v>
      </c>
      <c r="AA547" s="79">
        <v>9608</v>
      </c>
      <c r="AB547" s="111"/>
      <c r="AC547" s="111">
        <v>3870</v>
      </c>
      <c r="AE547" s="111">
        <v>702</v>
      </c>
      <c r="AF547" s="83">
        <f t="shared" si="68"/>
        <v>5036</v>
      </c>
      <c r="AG547" s="28" t="s">
        <v>2729</v>
      </c>
      <c r="AO547" s="91"/>
      <c r="AS547" s="111">
        <v>3091</v>
      </c>
      <c r="AT547" s="91" t="s">
        <v>2730</v>
      </c>
    </row>
    <row r="548" spans="1:46">
      <c r="A548" s="6">
        <v>4</v>
      </c>
      <c r="B548">
        <v>1</v>
      </c>
      <c r="C548">
        <v>1</v>
      </c>
      <c r="D548">
        <v>31</v>
      </c>
      <c r="E548">
        <f t="shared" si="64"/>
        <v>4</v>
      </c>
      <c r="F548" s="6" t="s">
        <v>3875</v>
      </c>
      <c r="G548" t="s">
        <v>1549</v>
      </c>
      <c r="H548" s="89"/>
      <c r="I548" s="90"/>
      <c r="J548" s="1">
        <v>779</v>
      </c>
      <c r="K548" s="5"/>
      <c r="L548" s="94"/>
      <c r="M548" s="95"/>
      <c r="S548" s="79">
        <v>923</v>
      </c>
      <c r="T548" s="83"/>
      <c r="U548" s="79"/>
      <c r="V548" s="111"/>
      <c r="AA548" s="79"/>
      <c r="AB548" s="111"/>
      <c r="AO548" s="91"/>
      <c r="AT548" s="91"/>
    </row>
    <row r="549" spans="1:46">
      <c r="A549" s="6">
        <v>4</v>
      </c>
      <c r="B549">
        <v>1</v>
      </c>
      <c r="C549">
        <v>2</v>
      </c>
      <c r="E549">
        <f t="shared" si="64"/>
        <v>3</v>
      </c>
      <c r="F549" s="6" t="s">
        <v>84</v>
      </c>
      <c r="G549" s="6" t="s">
        <v>211</v>
      </c>
      <c r="H549" s="77">
        <v>8819</v>
      </c>
      <c r="J549" s="18">
        <v>8705</v>
      </c>
      <c r="L549" s="77">
        <v>9234</v>
      </c>
      <c r="O549" s="111">
        <f>O550+O551</f>
        <v>291</v>
      </c>
      <c r="R549" s="83">
        <f>R550+R551</f>
        <v>8943</v>
      </c>
      <c r="S549" s="77">
        <v>8890.6</v>
      </c>
      <c r="U549" s="77">
        <v>9144</v>
      </c>
      <c r="W549" s="111">
        <v>290</v>
      </c>
      <c r="Z549" s="83">
        <v>8854</v>
      </c>
      <c r="AA549" s="77">
        <v>9701</v>
      </c>
      <c r="AC549" s="111">
        <v>204</v>
      </c>
      <c r="AF549" s="83">
        <f t="shared" si="68"/>
        <v>9497</v>
      </c>
    </row>
    <row r="550" spans="1:46">
      <c r="A550" s="6">
        <v>4</v>
      </c>
      <c r="B550">
        <v>1</v>
      </c>
      <c r="C550">
        <v>2</v>
      </c>
      <c r="D550">
        <v>1</v>
      </c>
      <c r="E550">
        <f t="shared" si="64"/>
        <v>4</v>
      </c>
      <c r="F550" s="6" t="s">
        <v>3876</v>
      </c>
      <c r="G550" t="s">
        <v>1559</v>
      </c>
      <c r="H550" s="77">
        <v>8819</v>
      </c>
      <c r="I550" s="83"/>
      <c r="J550" s="18">
        <v>8705</v>
      </c>
      <c r="K550" s="1"/>
      <c r="L550" s="77">
        <v>8934</v>
      </c>
      <c r="M550" s="103"/>
      <c r="O550" s="111">
        <v>92</v>
      </c>
      <c r="R550" s="83">
        <v>8842</v>
      </c>
      <c r="S550" s="123">
        <v>8890</v>
      </c>
      <c r="T550" s="103"/>
      <c r="U550" s="77">
        <v>8845</v>
      </c>
      <c r="V550" s="133"/>
      <c r="W550" s="111">
        <v>92</v>
      </c>
      <c r="Z550" s="83">
        <v>8753</v>
      </c>
      <c r="AA550" s="77">
        <v>9393</v>
      </c>
      <c r="AB550" s="133"/>
      <c r="AF550" s="83">
        <f t="shared" si="68"/>
        <v>9393</v>
      </c>
      <c r="AG550" s="28" t="s">
        <v>2732</v>
      </c>
      <c r="AL550" s="1" t="s">
        <v>2363</v>
      </c>
      <c r="AN550" s="111">
        <v>8342</v>
      </c>
      <c r="AP550" s="1">
        <v>8638</v>
      </c>
      <c r="AS550" s="111">
        <v>8342</v>
      </c>
    </row>
    <row r="551" spans="1:46">
      <c r="A551" s="6">
        <v>4</v>
      </c>
      <c r="B551">
        <v>1</v>
      </c>
      <c r="C551">
        <v>2</v>
      </c>
      <c r="D551">
        <v>2</v>
      </c>
      <c r="E551">
        <f t="shared" si="64"/>
        <v>4</v>
      </c>
      <c r="F551" s="6" t="s">
        <v>3877</v>
      </c>
      <c r="G551" t="s">
        <v>2127</v>
      </c>
      <c r="I551" s="83"/>
      <c r="K551" s="1"/>
      <c r="L551" s="77">
        <v>300</v>
      </c>
      <c r="M551" s="103"/>
      <c r="O551" s="111">
        <v>199</v>
      </c>
      <c r="R551" s="83">
        <v>101</v>
      </c>
      <c r="S551" s="123"/>
      <c r="T551" s="103"/>
      <c r="U551" s="77">
        <v>299</v>
      </c>
      <c r="V551" s="133"/>
      <c r="W551" s="111">
        <v>198</v>
      </c>
      <c r="Z551" s="83">
        <v>101</v>
      </c>
      <c r="AA551" s="77">
        <v>308</v>
      </c>
      <c r="AB551" s="133"/>
      <c r="AC551" s="111">
        <v>204</v>
      </c>
      <c r="AF551" s="83">
        <f t="shared" si="68"/>
        <v>104</v>
      </c>
      <c r="AG551" s="28" t="s">
        <v>2128</v>
      </c>
      <c r="AN551" s="111">
        <v>284</v>
      </c>
      <c r="AS551" s="111">
        <v>299</v>
      </c>
    </row>
    <row r="552" spans="1:46">
      <c r="A552" s="6">
        <v>4</v>
      </c>
      <c r="B552">
        <v>1</v>
      </c>
      <c r="C552">
        <v>3</v>
      </c>
      <c r="E552">
        <f t="shared" si="64"/>
        <v>3</v>
      </c>
      <c r="F552" s="6" t="s">
        <v>85</v>
      </c>
      <c r="G552" s="6" t="s">
        <v>212</v>
      </c>
      <c r="H552" s="81">
        <v>129531</v>
      </c>
      <c r="I552" s="82"/>
      <c r="J552" s="26">
        <v>235760</v>
      </c>
      <c r="K552" s="26"/>
      <c r="L552" s="77">
        <v>221194</v>
      </c>
      <c r="O552" s="111">
        <v>65677</v>
      </c>
      <c r="R552" s="83">
        <v>155517</v>
      </c>
      <c r="S552" s="77">
        <v>248321</v>
      </c>
      <c r="U552" s="77">
        <v>217097</v>
      </c>
      <c r="W552" s="111">
        <v>23840</v>
      </c>
      <c r="Z552" s="83">
        <v>193257</v>
      </c>
      <c r="AA552" s="77">
        <v>216026</v>
      </c>
      <c r="AC552" s="111">
        <v>24060</v>
      </c>
      <c r="AF552" s="83">
        <f t="shared" si="68"/>
        <v>191966</v>
      </c>
      <c r="AO552" s="91"/>
      <c r="AT552" s="91"/>
    </row>
    <row r="553" spans="1:46">
      <c r="A553" s="6">
        <v>4</v>
      </c>
      <c r="B553">
        <v>1</v>
      </c>
      <c r="C553">
        <v>3</v>
      </c>
      <c r="D553">
        <v>1</v>
      </c>
      <c r="E553">
        <f t="shared" si="64"/>
        <v>4</v>
      </c>
      <c r="F553" s="6" t="s">
        <v>3878</v>
      </c>
      <c r="G553" t="s">
        <v>266</v>
      </c>
      <c r="H553" s="79">
        <v>4805</v>
      </c>
      <c r="I553" s="83"/>
      <c r="J553" s="1">
        <v>4834.8999999999996</v>
      </c>
      <c r="K553" s="1" t="s">
        <v>2364</v>
      </c>
      <c r="L553" s="79">
        <v>4848</v>
      </c>
      <c r="M553" s="83"/>
      <c r="O553" s="111">
        <v>1413</v>
      </c>
      <c r="R553" s="83">
        <v>3435</v>
      </c>
      <c r="S553" s="79">
        <v>31408.7</v>
      </c>
      <c r="T553" s="83"/>
      <c r="U553" s="79">
        <v>7738</v>
      </c>
      <c r="V553" s="111"/>
      <c r="W553" s="111">
        <v>1418</v>
      </c>
      <c r="Z553" s="83">
        <v>6320</v>
      </c>
      <c r="AA553" s="79">
        <v>6463</v>
      </c>
      <c r="AB553" s="111"/>
      <c r="AC553" s="111">
        <v>1447</v>
      </c>
      <c r="AF553" s="83">
        <f t="shared" si="68"/>
        <v>5016</v>
      </c>
      <c r="AG553" s="28" t="s">
        <v>2714</v>
      </c>
      <c r="AN553" s="111">
        <v>7701</v>
      </c>
      <c r="AO553" s="91"/>
      <c r="AP553" s="1">
        <v>30599.8</v>
      </c>
      <c r="AT553" s="91"/>
    </row>
    <row r="554" spans="1:46">
      <c r="A554" s="6">
        <v>4</v>
      </c>
      <c r="B554">
        <v>1</v>
      </c>
      <c r="C554">
        <v>3</v>
      </c>
      <c r="D554">
        <v>2</v>
      </c>
      <c r="E554">
        <f t="shared" si="64"/>
        <v>4</v>
      </c>
      <c r="F554" s="6" t="s">
        <v>3879</v>
      </c>
      <c r="G554" t="s">
        <v>2733</v>
      </c>
      <c r="H554" s="79">
        <v>4819</v>
      </c>
      <c r="I554" s="83"/>
      <c r="J554" s="1">
        <v>5271.66</v>
      </c>
      <c r="K554" s="1" t="s">
        <v>2365</v>
      </c>
      <c r="L554" s="79">
        <v>4757</v>
      </c>
      <c r="M554" s="83"/>
      <c r="O554" s="111">
        <v>1304</v>
      </c>
      <c r="R554" s="83">
        <v>3453</v>
      </c>
      <c r="S554" s="79">
        <v>4907.68</v>
      </c>
      <c r="T554" s="83"/>
      <c r="U554" s="79">
        <v>4631</v>
      </c>
      <c r="V554" s="111"/>
      <c r="W554" s="111">
        <v>1309</v>
      </c>
      <c r="Z554" s="83">
        <v>3322</v>
      </c>
      <c r="AA554" s="79">
        <v>4761</v>
      </c>
      <c r="AB554" s="111"/>
      <c r="AC554" s="111">
        <v>1336</v>
      </c>
      <c r="AF554" s="83">
        <f t="shared" si="68"/>
        <v>3425</v>
      </c>
      <c r="AG554" s="28" t="s">
        <v>2714</v>
      </c>
      <c r="AN554" s="111">
        <v>4492</v>
      </c>
      <c r="AO554" s="91"/>
      <c r="AP554" s="1">
        <v>4797</v>
      </c>
      <c r="AT554" s="91"/>
    </row>
    <row r="555" spans="1:46">
      <c r="A555" s="6">
        <v>4</v>
      </c>
      <c r="B555">
        <v>1</v>
      </c>
      <c r="C555">
        <v>3</v>
      </c>
      <c r="D555">
        <v>3</v>
      </c>
      <c r="E555">
        <f t="shared" si="64"/>
        <v>4</v>
      </c>
      <c r="F555" s="6" t="s">
        <v>3880</v>
      </c>
      <c r="G555" t="s">
        <v>267</v>
      </c>
      <c r="H555" s="79">
        <v>25001</v>
      </c>
      <c r="I555" s="83"/>
      <c r="J555" s="1">
        <v>25845</v>
      </c>
      <c r="K555" s="1" t="s">
        <v>2366</v>
      </c>
      <c r="L555" s="79">
        <v>25669</v>
      </c>
      <c r="M555" s="83"/>
      <c r="O555" s="111">
        <v>19173</v>
      </c>
      <c r="R555" s="83">
        <v>6496</v>
      </c>
      <c r="S555" s="79">
        <v>22206</v>
      </c>
      <c r="T555" s="83"/>
      <c r="U555" s="79">
        <v>11499</v>
      </c>
      <c r="V555" s="111"/>
      <c r="W555" s="111">
        <v>7198</v>
      </c>
      <c r="Z555" s="83">
        <v>4301</v>
      </c>
      <c r="AA555" s="79">
        <v>5847</v>
      </c>
      <c r="AB555" s="111"/>
      <c r="AC555" s="111">
        <v>1002</v>
      </c>
      <c r="AF555" s="83">
        <f t="shared" si="68"/>
        <v>4845</v>
      </c>
      <c r="AG555" s="28" t="s">
        <v>2714</v>
      </c>
      <c r="AN555" s="111">
        <v>11480</v>
      </c>
      <c r="AO555" s="91"/>
      <c r="AP555" s="1">
        <v>22178</v>
      </c>
      <c r="AT555" s="91"/>
    </row>
    <row r="556" spans="1:46">
      <c r="A556" s="6">
        <v>4</v>
      </c>
      <c r="B556">
        <v>1</v>
      </c>
      <c r="C556">
        <v>3</v>
      </c>
      <c r="D556">
        <v>4</v>
      </c>
      <c r="E556">
        <f t="shared" si="64"/>
        <v>4</v>
      </c>
      <c r="F556" s="6" t="s">
        <v>3881</v>
      </c>
      <c r="G556" t="s">
        <v>268</v>
      </c>
      <c r="H556" s="79">
        <v>24880</v>
      </c>
      <c r="I556" s="83"/>
      <c r="J556" s="1">
        <v>35275.5</v>
      </c>
      <c r="K556" s="1" t="s">
        <v>2367</v>
      </c>
      <c r="L556" s="79">
        <v>34539</v>
      </c>
      <c r="M556" s="83"/>
      <c r="O556" s="111">
        <v>978</v>
      </c>
      <c r="R556" s="83">
        <v>33561</v>
      </c>
      <c r="S556" s="79">
        <v>31404</v>
      </c>
      <c r="T556" s="83"/>
      <c r="U556" s="79">
        <v>34428</v>
      </c>
      <c r="V556" s="111"/>
      <c r="W556" s="111">
        <v>982</v>
      </c>
      <c r="Z556" s="83">
        <v>33446</v>
      </c>
      <c r="AA556" s="79">
        <v>33945</v>
      </c>
      <c r="AB556" s="111"/>
      <c r="AC556" s="111">
        <v>7347</v>
      </c>
      <c r="AF556" s="83">
        <f t="shared" si="68"/>
        <v>26598</v>
      </c>
      <c r="AG556" s="28" t="s">
        <v>2714</v>
      </c>
      <c r="AN556" s="111">
        <v>33976</v>
      </c>
      <c r="AO556" s="91"/>
      <c r="AP556" s="1">
        <v>31022</v>
      </c>
      <c r="AT556" s="91"/>
    </row>
    <row r="557" spans="1:46">
      <c r="A557" s="6">
        <v>4</v>
      </c>
      <c r="B557">
        <v>1</v>
      </c>
      <c r="C557">
        <v>3</v>
      </c>
      <c r="D557">
        <v>5</v>
      </c>
      <c r="E557">
        <f t="shared" si="64"/>
        <v>4</v>
      </c>
      <c r="F557" s="6" t="s">
        <v>3882</v>
      </c>
      <c r="G557" t="s">
        <v>270</v>
      </c>
      <c r="H557" s="79">
        <v>24261</v>
      </c>
      <c r="I557" s="83"/>
      <c r="J557" s="1">
        <v>20665</v>
      </c>
      <c r="K557" s="1" t="s">
        <v>2368</v>
      </c>
      <c r="L557" s="79">
        <v>19094</v>
      </c>
      <c r="M557" s="83"/>
      <c r="R557" s="83">
        <v>19094</v>
      </c>
      <c r="S557" s="79">
        <v>20611</v>
      </c>
      <c r="T557" s="83"/>
      <c r="U557" s="79">
        <v>19094</v>
      </c>
      <c r="V557" s="111"/>
      <c r="Z557" s="83">
        <v>19094</v>
      </c>
      <c r="AA557" s="79">
        <v>19092</v>
      </c>
      <c r="AB557" s="111"/>
      <c r="AF557" s="83">
        <f t="shared" si="68"/>
        <v>19092</v>
      </c>
      <c r="AG557" s="28" t="s">
        <v>2714</v>
      </c>
      <c r="AN557" s="111">
        <v>18993</v>
      </c>
      <c r="AO557" s="91"/>
      <c r="AP557" s="1">
        <v>20107</v>
      </c>
      <c r="AT557" s="91"/>
    </row>
    <row r="558" spans="1:46">
      <c r="A558" s="6">
        <v>4</v>
      </c>
      <c r="B558">
        <v>1</v>
      </c>
      <c r="C558">
        <v>3</v>
      </c>
      <c r="D558">
        <v>6</v>
      </c>
      <c r="E558">
        <f t="shared" si="64"/>
        <v>4</v>
      </c>
      <c r="F558" s="6" t="s">
        <v>3883</v>
      </c>
      <c r="G558" t="s">
        <v>4191</v>
      </c>
      <c r="H558" s="79">
        <v>1374</v>
      </c>
      <c r="I558" s="83"/>
      <c r="J558" s="1">
        <v>1480</v>
      </c>
      <c r="K558" s="1"/>
      <c r="L558" s="79">
        <v>1619</v>
      </c>
      <c r="M558" s="83"/>
      <c r="O558" s="111">
        <v>110</v>
      </c>
      <c r="R558" s="83">
        <v>1509</v>
      </c>
      <c r="S558" s="79">
        <v>1338.57</v>
      </c>
      <c r="T558" s="83"/>
      <c r="U558" s="79">
        <v>1571</v>
      </c>
      <c r="V558" s="111"/>
      <c r="Z558" s="83">
        <v>1571</v>
      </c>
      <c r="AA558" s="79">
        <v>1756</v>
      </c>
      <c r="AB558" s="111"/>
      <c r="AF558" s="83">
        <f t="shared" si="68"/>
        <v>1756</v>
      </c>
      <c r="AG558" s="28" t="s">
        <v>2720</v>
      </c>
      <c r="AN558" s="111">
        <v>319</v>
      </c>
      <c r="AO558" s="91"/>
      <c r="AP558" s="1">
        <v>321</v>
      </c>
      <c r="AT558" s="91"/>
    </row>
    <row r="559" spans="1:46">
      <c r="A559" s="6">
        <v>4</v>
      </c>
      <c r="B559">
        <v>1</v>
      </c>
      <c r="C559">
        <v>3</v>
      </c>
      <c r="D559">
        <v>7</v>
      </c>
      <c r="E559">
        <f t="shared" si="64"/>
        <v>4</v>
      </c>
      <c r="F559" s="6" t="s">
        <v>3884</v>
      </c>
      <c r="G559" t="s">
        <v>2129</v>
      </c>
      <c r="H559" s="79">
        <v>42744</v>
      </c>
      <c r="I559" s="83"/>
      <c r="J559" s="1">
        <v>44753.599999999999</v>
      </c>
      <c r="K559" s="1" t="s">
        <v>2369</v>
      </c>
      <c r="L559" s="79">
        <v>45295</v>
      </c>
      <c r="M559" s="83"/>
      <c r="O559" s="111">
        <v>70</v>
      </c>
      <c r="R559" s="83">
        <v>45225</v>
      </c>
      <c r="S559" s="79">
        <v>45678</v>
      </c>
      <c r="T559" s="83"/>
      <c r="U559" s="79">
        <v>24863</v>
      </c>
      <c r="V559" s="111"/>
      <c r="W559" s="111">
        <v>70</v>
      </c>
      <c r="Z559" s="83">
        <v>24793</v>
      </c>
      <c r="AA559" s="79">
        <v>25063</v>
      </c>
      <c r="AB559" s="111"/>
      <c r="AC559" s="111">
        <v>70</v>
      </c>
      <c r="AF559" s="83">
        <f t="shared" si="68"/>
        <v>24993</v>
      </c>
      <c r="AG559" s="28" t="s">
        <v>2714</v>
      </c>
      <c r="AN559" s="111">
        <v>24725</v>
      </c>
      <c r="AO559" s="91"/>
      <c r="AP559" s="1">
        <v>45243</v>
      </c>
      <c r="AT559" s="91"/>
    </row>
    <row r="560" spans="1:46">
      <c r="A560" s="6">
        <v>4</v>
      </c>
      <c r="B560">
        <v>1</v>
      </c>
      <c r="C560">
        <v>3</v>
      </c>
      <c r="D560">
        <v>8</v>
      </c>
      <c r="E560">
        <f t="shared" si="64"/>
        <v>4</v>
      </c>
      <c r="F560" s="6" t="s">
        <v>3885</v>
      </c>
      <c r="G560" t="s">
        <v>269</v>
      </c>
      <c r="H560" s="79">
        <v>1646</v>
      </c>
      <c r="I560" s="83"/>
      <c r="J560" s="1">
        <v>38578</v>
      </c>
      <c r="K560" s="1" t="s">
        <v>2370</v>
      </c>
      <c r="L560" s="79">
        <v>1739</v>
      </c>
      <c r="M560" s="83"/>
      <c r="O560" s="111">
        <v>864</v>
      </c>
      <c r="R560" s="83">
        <v>875</v>
      </c>
      <c r="S560" s="79">
        <v>1293</v>
      </c>
      <c r="T560" s="83"/>
      <c r="U560" s="79">
        <v>1735</v>
      </c>
      <c r="V560" s="111"/>
      <c r="W560" s="111">
        <v>863</v>
      </c>
      <c r="Z560" s="83">
        <v>872</v>
      </c>
      <c r="AA560" s="79">
        <v>1723</v>
      </c>
      <c r="AB560" s="111"/>
      <c r="AC560" s="111">
        <v>858</v>
      </c>
      <c r="AF560" s="83">
        <f t="shared" si="68"/>
        <v>865</v>
      </c>
      <c r="AG560" s="28" t="s">
        <v>2714</v>
      </c>
      <c r="AN560" s="111">
        <v>1600</v>
      </c>
      <c r="AO560" s="91"/>
      <c r="AP560" s="1">
        <v>1216</v>
      </c>
      <c r="AT560" s="91"/>
    </row>
    <row r="561" spans="1:46">
      <c r="A561" s="6">
        <v>4</v>
      </c>
      <c r="B561">
        <v>1</v>
      </c>
      <c r="C561">
        <v>3</v>
      </c>
      <c r="D561">
        <v>9</v>
      </c>
      <c r="E561">
        <f t="shared" si="64"/>
        <v>4</v>
      </c>
      <c r="F561" s="6" t="s">
        <v>3886</v>
      </c>
      <c r="G561" t="s">
        <v>1083</v>
      </c>
      <c r="H561" s="94"/>
      <c r="I561" s="95"/>
      <c r="J561" s="1">
        <v>27307</v>
      </c>
      <c r="K561" s="1" t="s">
        <v>2371</v>
      </c>
      <c r="L561" s="79">
        <v>25898</v>
      </c>
      <c r="M561" s="83"/>
      <c r="O561" s="111">
        <v>12957</v>
      </c>
      <c r="R561" s="83">
        <v>12941</v>
      </c>
      <c r="S561" s="79">
        <v>27640</v>
      </c>
      <c r="T561" s="83"/>
      <c r="U561" s="79">
        <v>25874</v>
      </c>
      <c r="V561" s="111"/>
      <c r="Z561" s="83">
        <v>25874</v>
      </c>
      <c r="AA561" s="79">
        <v>30854</v>
      </c>
      <c r="AB561" s="111"/>
      <c r="AF561" s="83">
        <f t="shared" si="68"/>
        <v>30854</v>
      </c>
      <c r="AG561" s="28" t="s">
        <v>2714</v>
      </c>
      <c r="AN561" s="111">
        <v>25539</v>
      </c>
      <c r="AO561" s="91"/>
      <c r="AP561" s="1">
        <v>27427</v>
      </c>
      <c r="AT561" s="91"/>
    </row>
    <row r="562" spans="1:46">
      <c r="A562" s="6">
        <v>4</v>
      </c>
      <c r="B562">
        <v>1</v>
      </c>
      <c r="C562">
        <v>3</v>
      </c>
      <c r="D562">
        <v>10</v>
      </c>
      <c r="E562">
        <f t="shared" si="64"/>
        <v>4</v>
      </c>
      <c r="F562" s="6" t="s">
        <v>3887</v>
      </c>
      <c r="G562" t="s">
        <v>1084</v>
      </c>
      <c r="H562" s="94"/>
      <c r="I562" s="95"/>
      <c r="J562" s="1">
        <v>31748</v>
      </c>
      <c r="K562" s="1" t="s">
        <v>2372</v>
      </c>
      <c r="L562" s="79">
        <v>24932</v>
      </c>
      <c r="M562" s="83"/>
      <c r="O562" s="111">
        <v>12465</v>
      </c>
      <c r="R562" s="83">
        <v>12467</v>
      </c>
      <c r="S562" s="79">
        <v>17047</v>
      </c>
      <c r="T562" s="83"/>
      <c r="U562" s="79">
        <v>24910</v>
      </c>
      <c r="V562" s="111"/>
      <c r="Z562" s="83">
        <v>24910</v>
      </c>
      <c r="AA562" s="79">
        <v>1861</v>
      </c>
      <c r="AB562" s="111"/>
      <c r="AF562" s="83">
        <f t="shared" si="68"/>
        <v>1861</v>
      </c>
      <c r="AG562" s="28" t="s">
        <v>2714</v>
      </c>
      <c r="AN562" s="111">
        <v>24527</v>
      </c>
      <c r="AO562" s="91"/>
      <c r="AP562" s="1">
        <v>16734</v>
      </c>
      <c r="AT562" s="91"/>
    </row>
    <row r="563" spans="1:46">
      <c r="A563" s="6">
        <v>4</v>
      </c>
      <c r="B563">
        <v>1</v>
      </c>
      <c r="C563">
        <v>3</v>
      </c>
      <c r="D563">
        <v>11</v>
      </c>
      <c r="E563">
        <f t="shared" si="64"/>
        <v>4</v>
      </c>
      <c r="F563" s="6" t="s">
        <v>3888</v>
      </c>
      <c r="G563" t="s">
        <v>1085</v>
      </c>
      <c r="H563" s="94"/>
      <c r="I563" s="95"/>
      <c r="J563" s="12"/>
      <c r="K563" s="12" t="s">
        <v>2373</v>
      </c>
      <c r="L563" s="79">
        <v>32804</v>
      </c>
      <c r="M563" s="83"/>
      <c r="O563" s="111">
        <v>16343</v>
      </c>
      <c r="R563" s="83">
        <v>16461</v>
      </c>
      <c r="S563" s="79">
        <v>36805</v>
      </c>
      <c r="T563" s="83"/>
      <c r="U563" s="79">
        <v>32781</v>
      </c>
      <c r="V563" s="111"/>
      <c r="Z563" s="83">
        <v>32781</v>
      </c>
      <c r="AA563" s="79">
        <v>44675</v>
      </c>
      <c r="AB563" s="111"/>
      <c r="AF563" s="83">
        <f t="shared" si="68"/>
        <v>44675</v>
      </c>
      <c r="AG563" s="28" t="s">
        <v>2714</v>
      </c>
      <c r="AN563" s="111">
        <v>32295</v>
      </c>
      <c r="AO563" s="91"/>
      <c r="AP563" s="1">
        <v>36623</v>
      </c>
      <c r="AT563" s="91"/>
    </row>
    <row r="564" spans="1:46">
      <c r="A564" s="6">
        <v>4</v>
      </c>
      <c r="B564">
        <v>1</v>
      </c>
      <c r="C564">
        <v>3</v>
      </c>
      <c r="D564">
        <v>12</v>
      </c>
      <c r="E564">
        <f t="shared" si="64"/>
        <v>4</v>
      </c>
      <c r="F564" s="6" t="s">
        <v>3889</v>
      </c>
      <c r="G564" t="s">
        <v>2734</v>
      </c>
      <c r="H564" s="94"/>
      <c r="I564" s="95"/>
      <c r="J564" s="12"/>
      <c r="K564" s="12"/>
      <c r="L564" s="94"/>
      <c r="M564" s="95"/>
      <c r="S564" s="79">
        <v>7981</v>
      </c>
      <c r="T564" s="83"/>
      <c r="U564" s="79">
        <v>27973</v>
      </c>
      <c r="V564" s="111"/>
      <c r="W564" s="111">
        <v>12000</v>
      </c>
      <c r="Z564" s="83">
        <v>15973</v>
      </c>
      <c r="AA564" s="79">
        <v>39986</v>
      </c>
      <c r="AB564" s="111"/>
      <c r="AC564" s="111">
        <v>12000</v>
      </c>
      <c r="AF564" s="83">
        <f t="shared" si="68"/>
        <v>27986</v>
      </c>
      <c r="AG564" s="28" t="s">
        <v>2714</v>
      </c>
      <c r="AN564" s="111">
        <v>27941</v>
      </c>
      <c r="AO564" s="91"/>
      <c r="AP564" s="1">
        <v>7923</v>
      </c>
      <c r="AT564" s="91"/>
    </row>
    <row r="565" spans="1:46">
      <c r="A565" s="6">
        <v>4</v>
      </c>
      <c r="B565">
        <v>1</v>
      </c>
      <c r="C565">
        <v>4</v>
      </c>
      <c r="E565">
        <f t="shared" ref="E565:E626" si="69">COUNT(A565:D565)</f>
        <v>3</v>
      </c>
      <c r="F565" s="6" t="s">
        <v>86</v>
      </c>
      <c r="G565" s="6" t="s">
        <v>88</v>
      </c>
      <c r="H565" s="77">
        <v>1291</v>
      </c>
      <c r="J565" s="18">
        <v>1571</v>
      </c>
      <c r="L565" s="77">
        <v>1591</v>
      </c>
      <c r="O565" s="111">
        <v>1</v>
      </c>
      <c r="Q565" s="111">
        <v>1006</v>
      </c>
      <c r="R565" s="83">
        <v>584</v>
      </c>
      <c r="S565" s="77">
        <v>1424</v>
      </c>
      <c r="U565" s="77">
        <v>1304</v>
      </c>
      <c r="W565" s="111">
        <v>1</v>
      </c>
      <c r="Y565" s="111">
        <v>966</v>
      </c>
      <c r="Z565" s="83">
        <v>337</v>
      </c>
      <c r="AA565" s="77">
        <v>1254</v>
      </c>
      <c r="AC565" s="111">
        <v>1</v>
      </c>
      <c r="AE565" s="111">
        <v>910</v>
      </c>
      <c r="AF565" s="83">
        <f t="shared" si="68"/>
        <v>343</v>
      </c>
    </row>
    <row r="566" spans="1:46">
      <c r="A566" s="6">
        <v>4</v>
      </c>
      <c r="B566">
        <v>1</v>
      </c>
      <c r="C566">
        <v>4</v>
      </c>
      <c r="D566">
        <v>1</v>
      </c>
      <c r="E566">
        <f t="shared" si="69"/>
        <v>4</v>
      </c>
      <c r="F566" s="6" t="s">
        <v>3890</v>
      </c>
      <c r="G566" s="1" t="s">
        <v>4192</v>
      </c>
      <c r="H566" s="79">
        <v>460</v>
      </c>
      <c r="I566" s="83"/>
      <c r="J566" s="1">
        <v>721</v>
      </c>
      <c r="K566" s="1" t="s">
        <v>2271</v>
      </c>
      <c r="L566" s="79">
        <v>734</v>
      </c>
      <c r="M566" s="83"/>
      <c r="Q566" s="111">
        <v>150</v>
      </c>
      <c r="R566" s="83">
        <v>584</v>
      </c>
      <c r="S566" s="79">
        <v>628</v>
      </c>
      <c r="T566" s="83"/>
      <c r="U566" s="79">
        <v>487</v>
      </c>
      <c r="V566" s="111"/>
      <c r="Y566" s="111">
        <v>150</v>
      </c>
      <c r="Z566" s="83">
        <v>337</v>
      </c>
      <c r="AA566" s="79">
        <v>469</v>
      </c>
      <c r="AB566" s="111"/>
      <c r="AE566" s="111">
        <v>127</v>
      </c>
      <c r="AF566" s="83">
        <f t="shared" si="68"/>
        <v>342</v>
      </c>
      <c r="AO566" s="91"/>
      <c r="AT566" s="91"/>
    </row>
    <row r="567" spans="1:46">
      <c r="A567" s="6">
        <v>4</v>
      </c>
      <c r="B567">
        <v>1</v>
      </c>
      <c r="C567">
        <v>4</v>
      </c>
      <c r="D567">
        <v>2</v>
      </c>
      <c r="E567">
        <f t="shared" si="69"/>
        <v>4</v>
      </c>
      <c r="F567" s="6" t="s">
        <v>3891</v>
      </c>
      <c r="G567" s="1" t="s">
        <v>665</v>
      </c>
      <c r="H567" s="79">
        <v>830</v>
      </c>
      <c r="I567" s="83"/>
      <c r="J567" s="1">
        <v>849</v>
      </c>
      <c r="K567" s="1" t="s">
        <v>2375</v>
      </c>
      <c r="L567" s="79">
        <v>857</v>
      </c>
      <c r="M567" s="83"/>
      <c r="O567" s="111">
        <v>1</v>
      </c>
      <c r="Q567" s="111">
        <v>856</v>
      </c>
      <c r="S567" s="79">
        <v>796</v>
      </c>
      <c r="T567" s="83"/>
      <c r="U567" s="79">
        <v>817</v>
      </c>
      <c r="V567" s="111"/>
      <c r="W567" s="111">
        <v>1</v>
      </c>
      <c r="Y567" s="111">
        <v>816</v>
      </c>
      <c r="AA567" s="79">
        <v>785</v>
      </c>
      <c r="AB567" s="111"/>
      <c r="AC567" s="111">
        <v>1</v>
      </c>
      <c r="AE567" s="111">
        <v>783</v>
      </c>
      <c r="AF567" s="83">
        <f t="shared" si="68"/>
        <v>1</v>
      </c>
      <c r="AG567" s="28" t="s">
        <v>2735</v>
      </c>
      <c r="AN567" s="111">
        <v>351</v>
      </c>
      <c r="AO567" s="91"/>
      <c r="AP567" s="1">
        <v>338</v>
      </c>
      <c r="AT567" s="91"/>
    </row>
    <row r="568" spans="1:46">
      <c r="A568" s="6">
        <v>4</v>
      </c>
      <c r="B568">
        <v>1</v>
      </c>
      <c r="C568">
        <v>5</v>
      </c>
      <c r="E568">
        <f t="shared" si="69"/>
        <v>3</v>
      </c>
      <c r="F568" s="6" t="s">
        <v>87</v>
      </c>
      <c r="G568" s="6" t="s">
        <v>213</v>
      </c>
      <c r="H568" s="77">
        <v>73517</v>
      </c>
      <c r="J568" s="18">
        <v>99301</v>
      </c>
      <c r="L568" s="77">
        <v>25159</v>
      </c>
      <c r="O568" s="111">
        <v>3274</v>
      </c>
      <c r="Q568" s="111">
        <v>11044</v>
      </c>
      <c r="R568" s="83">
        <v>10841</v>
      </c>
      <c r="S568" s="77">
        <v>23750</v>
      </c>
      <c r="U568" s="77">
        <v>31501</v>
      </c>
      <c r="W568" s="111">
        <v>3386</v>
      </c>
      <c r="Y568" s="111">
        <v>1600</v>
      </c>
      <c r="Z568" s="83">
        <v>26515</v>
      </c>
      <c r="AA568" s="77">
        <v>35439</v>
      </c>
      <c r="AC568" s="111">
        <v>3652</v>
      </c>
      <c r="AE568" s="111">
        <v>11012</v>
      </c>
      <c r="AF568" s="83">
        <f t="shared" si="68"/>
        <v>20775</v>
      </c>
      <c r="AO568" s="91"/>
      <c r="AT568" s="91"/>
    </row>
    <row r="569" spans="1:46">
      <c r="A569" s="6">
        <v>4</v>
      </c>
      <c r="B569">
        <v>1</v>
      </c>
      <c r="C569">
        <v>5</v>
      </c>
      <c r="D569">
        <v>1</v>
      </c>
      <c r="E569">
        <f t="shared" si="69"/>
        <v>4</v>
      </c>
      <c r="F569" s="6" t="s">
        <v>3892</v>
      </c>
      <c r="G569" t="s">
        <v>4193</v>
      </c>
      <c r="H569" s="79">
        <v>1915</v>
      </c>
      <c r="I569" s="83"/>
      <c r="J569" s="1">
        <v>2290.5</v>
      </c>
      <c r="K569" s="1"/>
      <c r="L569" s="79">
        <v>4361</v>
      </c>
      <c r="M569" s="83"/>
      <c r="O569" s="111">
        <v>45</v>
      </c>
      <c r="R569" s="83">
        <v>4306</v>
      </c>
      <c r="S569" s="79">
        <v>3169.66</v>
      </c>
      <c r="T569" s="83"/>
      <c r="U569" s="79">
        <v>3767</v>
      </c>
      <c r="V569" s="111"/>
      <c r="Z569" s="83">
        <v>3767</v>
      </c>
      <c r="AA569" s="79">
        <v>3296</v>
      </c>
      <c r="AB569" s="111"/>
      <c r="AC569" s="111">
        <v>46</v>
      </c>
      <c r="AF569" s="83">
        <f t="shared" si="68"/>
        <v>3250</v>
      </c>
      <c r="AG569" s="28" t="s">
        <v>1086</v>
      </c>
      <c r="AH569" s="84"/>
      <c r="AI569" s="85"/>
      <c r="AJ569" s="156"/>
      <c r="AK569" s="8"/>
      <c r="AL569" s="8"/>
      <c r="AM569" s="84"/>
      <c r="AN569" s="111">
        <v>2051</v>
      </c>
      <c r="AO569" s="91"/>
      <c r="AP569" s="1">
        <v>1239</v>
      </c>
      <c r="AT569" s="91"/>
    </row>
    <row r="570" spans="1:46">
      <c r="A570" s="6">
        <v>4</v>
      </c>
      <c r="B570">
        <v>1</v>
      </c>
      <c r="C570">
        <v>5</v>
      </c>
      <c r="D570">
        <v>2</v>
      </c>
      <c r="E570">
        <f t="shared" si="69"/>
        <v>4</v>
      </c>
      <c r="F570" s="6" t="s">
        <v>3893</v>
      </c>
      <c r="G570" t="s">
        <v>2130</v>
      </c>
      <c r="H570" s="79"/>
      <c r="I570" s="83"/>
      <c r="J570" s="1"/>
      <c r="K570" s="1"/>
      <c r="L570" s="79">
        <v>42</v>
      </c>
      <c r="M570" s="83"/>
      <c r="R570" s="83">
        <v>42</v>
      </c>
      <c r="S570" s="94"/>
      <c r="T570" s="83"/>
      <c r="U570" s="79">
        <v>137</v>
      </c>
      <c r="V570" s="111"/>
      <c r="Y570" s="111">
        <v>95</v>
      </c>
      <c r="Z570" s="83">
        <v>42</v>
      </c>
      <c r="AA570" s="79">
        <v>42</v>
      </c>
      <c r="AB570" s="111"/>
      <c r="AF570" s="83">
        <f t="shared" si="68"/>
        <v>42</v>
      </c>
      <c r="AH570" s="84"/>
      <c r="AI570" s="85"/>
      <c r="AJ570" s="156"/>
      <c r="AK570" s="8"/>
      <c r="AL570" s="8"/>
      <c r="AM570" s="84"/>
      <c r="AO570" s="91"/>
      <c r="AT570" s="91"/>
    </row>
    <row r="571" spans="1:46">
      <c r="A571" s="6">
        <v>4</v>
      </c>
      <c r="B571">
        <v>1</v>
      </c>
      <c r="C571">
        <v>5</v>
      </c>
      <c r="D571">
        <v>3</v>
      </c>
      <c r="E571">
        <f t="shared" si="69"/>
        <v>4</v>
      </c>
      <c r="F571" s="6" t="s">
        <v>3894</v>
      </c>
      <c r="G571" t="s">
        <v>271</v>
      </c>
      <c r="H571" s="79">
        <v>71605</v>
      </c>
      <c r="I571" s="83"/>
      <c r="J571" s="1">
        <v>21410</v>
      </c>
      <c r="K571" s="1"/>
      <c r="L571" s="79">
        <v>14874</v>
      </c>
      <c r="M571" s="83"/>
      <c r="O571" s="111">
        <v>3209</v>
      </c>
      <c r="Q571" s="111">
        <v>10520</v>
      </c>
      <c r="R571" s="83">
        <v>1145</v>
      </c>
      <c r="S571" s="79">
        <v>14690.6</v>
      </c>
      <c r="T571" s="83"/>
      <c r="U571" s="79">
        <v>21146</v>
      </c>
      <c r="V571" s="111"/>
      <c r="W571" s="111">
        <v>3366</v>
      </c>
      <c r="Y571" s="111">
        <v>20</v>
      </c>
      <c r="Z571" s="83">
        <v>17760</v>
      </c>
      <c r="AA571" s="79">
        <v>25726</v>
      </c>
      <c r="AB571" s="111"/>
      <c r="AC571" s="111">
        <v>3606</v>
      </c>
      <c r="AE571" s="111">
        <v>10520</v>
      </c>
      <c r="AF571" s="83">
        <f t="shared" si="68"/>
        <v>11600</v>
      </c>
      <c r="AG571" s="28" t="s">
        <v>2736</v>
      </c>
      <c r="AH571" s="79">
        <v>2000</v>
      </c>
      <c r="AK571" s="1">
        <v>2023</v>
      </c>
      <c r="AN571" s="111">
        <v>2024</v>
      </c>
      <c r="AO571" s="91" t="s">
        <v>886</v>
      </c>
      <c r="AP571" s="1">
        <v>2035</v>
      </c>
      <c r="AQ571" s="25" t="s">
        <v>886</v>
      </c>
      <c r="AR571" s="116"/>
      <c r="AS571" s="111">
        <v>2036</v>
      </c>
      <c r="AT571" s="91" t="s">
        <v>2730</v>
      </c>
    </row>
    <row r="572" spans="1:46" hidden="1">
      <c r="A572" s="6"/>
      <c r="G572"/>
      <c r="H572" s="79"/>
      <c r="I572" s="83"/>
      <c r="J572" s="1"/>
      <c r="K572" s="1"/>
      <c r="L572" s="79"/>
      <c r="M572" s="83"/>
      <c r="S572" s="79"/>
      <c r="T572" s="83"/>
      <c r="U572" s="79"/>
      <c r="V572" s="111"/>
      <c r="AA572" s="79"/>
      <c r="AB572" s="111"/>
      <c r="AG572" s="25" t="s">
        <v>2737</v>
      </c>
      <c r="AH572" s="79">
        <v>9970</v>
      </c>
      <c r="AK572" s="1">
        <v>17371</v>
      </c>
      <c r="AL572" s="1" t="s">
        <v>2274</v>
      </c>
      <c r="AN572" s="111">
        <v>10550</v>
      </c>
      <c r="AO572" s="91"/>
      <c r="AP572" s="1">
        <v>10529</v>
      </c>
      <c r="AS572" s="111">
        <v>10550</v>
      </c>
      <c r="AT572" s="91"/>
    </row>
    <row r="573" spans="1:46" hidden="1">
      <c r="A573" s="6"/>
      <c r="G573"/>
      <c r="H573" s="79"/>
      <c r="I573" s="83"/>
      <c r="J573" s="1"/>
      <c r="K573" s="1"/>
      <c r="L573" s="79"/>
      <c r="M573" s="83"/>
      <c r="S573" s="79"/>
      <c r="T573" s="83"/>
      <c r="U573" s="79"/>
      <c r="V573" s="111"/>
      <c r="AA573" s="79"/>
      <c r="AB573" s="111"/>
      <c r="AG573" s="28" t="s">
        <v>888</v>
      </c>
      <c r="AH573" s="79">
        <v>51370</v>
      </c>
      <c r="AK573" s="12"/>
      <c r="AL573" s="12"/>
      <c r="AM573" s="94"/>
      <c r="AN573" s="113"/>
      <c r="AO573" s="91"/>
      <c r="AS573" s="113"/>
      <c r="AT573" s="91"/>
    </row>
    <row r="574" spans="1:46" hidden="1">
      <c r="A574" s="6"/>
      <c r="G574"/>
      <c r="H574" s="79"/>
      <c r="I574" s="83"/>
      <c r="J574" s="1"/>
      <c r="K574" s="1"/>
      <c r="L574" s="79"/>
      <c r="M574" s="83"/>
      <c r="S574" s="79"/>
      <c r="T574" s="83"/>
      <c r="U574" s="79"/>
      <c r="V574" s="111"/>
      <c r="AA574" s="79"/>
      <c r="AB574" s="111"/>
      <c r="AG574" s="28" t="s">
        <v>889</v>
      </c>
      <c r="AH574" s="79">
        <v>3570</v>
      </c>
      <c r="AK574" s="12"/>
      <c r="AN574" s="113"/>
      <c r="AO574" s="91"/>
      <c r="AS574" s="113"/>
      <c r="AT574" s="91"/>
    </row>
    <row r="575" spans="1:46" hidden="1">
      <c r="A575" s="6"/>
      <c r="G575"/>
      <c r="H575" s="79"/>
      <c r="I575" s="83"/>
      <c r="J575" s="1"/>
      <c r="K575" s="1"/>
      <c r="L575" s="79"/>
      <c r="M575" s="83"/>
      <c r="S575" s="79"/>
      <c r="T575" s="83"/>
      <c r="U575" s="79"/>
      <c r="V575" s="111"/>
      <c r="AA575" s="79"/>
      <c r="AB575" s="111"/>
      <c r="AG575" s="28" t="s">
        <v>892</v>
      </c>
      <c r="AH575" s="79">
        <v>260</v>
      </c>
      <c r="AN575" s="113"/>
      <c r="AO575" s="91"/>
      <c r="AS575" s="113"/>
      <c r="AT575" s="91"/>
    </row>
    <row r="576" spans="1:46">
      <c r="A576" s="6">
        <v>4</v>
      </c>
      <c r="B576">
        <v>1</v>
      </c>
      <c r="C576">
        <v>5</v>
      </c>
      <c r="D576">
        <v>4</v>
      </c>
      <c r="E576">
        <f t="shared" si="69"/>
        <v>4</v>
      </c>
      <c r="F576" s="6" t="s">
        <v>3895</v>
      </c>
      <c r="G576" t="s">
        <v>2131</v>
      </c>
      <c r="H576" s="79"/>
      <c r="I576" s="83"/>
      <c r="J576" s="1">
        <v>1404</v>
      </c>
      <c r="K576" s="1"/>
      <c r="L576" s="79">
        <v>373</v>
      </c>
      <c r="M576" s="83"/>
      <c r="O576" s="111">
        <v>20</v>
      </c>
      <c r="Q576" s="111">
        <v>353</v>
      </c>
      <c r="S576" s="79">
        <v>372.8</v>
      </c>
      <c r="T576" s="83" t="s">
        <v>3136</v>
      </c>
      <c r="U576" s="79">
        <v>503</v>
      </c>
      <c r="V576" s="111"/>
      <c r="W576" s="111">
        <v>20</v>
      </c>
      <c r="Y576" s="111">
        <v>483</v>
      </c>
      <c r="AA576" s="79">
        <v>383</v>
      </c>
      <c r="AB576" s="111"/>
      <c r="AE576" s="111">
        <v>363</v>
      </c>
      <c r="AF576" s="83">
        <f t="shared" ref="AF576:AF577" si="70">AA576-SUM(AC576:AE576)</f>
        <v>20</v>
      </c>
      <c r="AN576" s="113"/>
      <c r="AO576" s="91"/>
      <c r="AS576" s="113"/>
      <c r="AT576" s="91"/>
    </row>
    <row r="577" spans="1:46">
      <c r="A577" s="6">
        <v>4</v>
      </c>
      <c r="B577">
        <v>1</v>
      </c>
      <c r="C577">
        <v>5</v>
      </c>
      <c r="D577">
        <v>5</v>
      </c>
      <c r="E577">
        <f t="shared" si="69"/>
        <v>4</v>
      </c>
      <c r="F577" s="6" t="s">
        <v>3896</v>
      </c>
      <c r="G577" t="s">
        <v>2132</v>
      </c>
      <c r="H577" s="79"/>
      <c r="I577" s="83"/>
      <c r="J577" s="1">
        <v>74195</v>
      </c>
      <c r="K577" s="1"/>
      <c r="L577" s="79">
        <v>5519</v>
      </c>
      <c r="M577" s="83"/>
      <c r="Q577" s="111">
        <v>171</v>
      </c>
      <c r="R577" s="83">
        <v>5348</v>
      </c>
      <c r="S577" s="79">
        <v>5517</v>
      </c>
      <c r="T577" s="83"/>
      <c r="U577" s="79">
        <v>5948</v>
      </c>
      <c r="V577" s="111"/>
      <c r="Y577" s="111">
        <v>1002</v>
      </c>
      <c r="Z577" s="83">
        <v>4946</v>
      </c>
      <c r="AA577" s="79">
        <v>5992</v>
      </c>
      <c r="AB577" s="111"/>
      <c r="AE577" s="111">
        <v>129</v>
      </c>
      <c r="AF577" s="83">
        <f t="shared" si="70"/>
        <v>5863</v>
      </c>
      <c r="AG577" s="28" t="s">
        <v>2272</v>
      </c>
      <c r="AK577" s="1">
        <v>58653</v>
      </c>
      <c r="AN577" s="113"/>
      <c r="AO577" s="91"/>
      <c r="AS577" s="113"/>
      <c r="AT577" s="91"/>
    </row>
    <row r="578" spans="1:46" hidden="1">
      <c r="G578"/>
      <c r="H578" s="79"/>
      <c r="I578" s="83"/>
      <c r="J578" s="1"/>
      <c r="K578" s="1"/>
      <c r="L578" s="79"/>
      <c r="M578" s="83"/>
      <c r="S578" s="79"/>
      <c r="T578" s="83"/>
      <c r="U578" s="79"/>
      <c r="V578" s="111"/>
      <c r="AA578" s="79"/>
      <c r="AB578" s="111"/>
      <c r="AG578" s="28" t="s">
        <v>1087</v>
      </c>
      <c r="AH578" s="94"/>
      <c r="AK578" s="1">
        <v>1264</v>
      </c>
      <c r="AL578" s="12"/>
      <c r="AM578" s="94"/>
      <c r="AN578" s="111">
        <v>5025</v>
      </c>
      <c r="AO578" s="91"/>
      <c r="AP578" s="1">
        <v>5071.6000000000004</v>
      </c>
      <c r="AS578" s="111">
        <v>5292</v>
      </c>
      <c r="AT578" s="91"/>
    </row>
    <row r="579" spans="1:46" hidden="1">
      <c r="G579"/>
      <c r="H579" s="79"/>
      <c r="I579" s="83"/>
      <c r="J579" s="1"/>
      <c r="K579" s="1"/>
      <c r="L579" s="79"/>
      <c r="M579" s="83"/>
      <c r="S579" s="79"/>
      <c r="T579" s="83"/>
      <c r="U579" s="79"/>
      <c r="V579" s="111"/>
      <c r="AA579" s="79"/>
      <c r="AB579" s="111"/>
      <c r="AG579" s="28" t="s">
        <v>890</v>
      </c>
      <c r="AH579" s="79">
        <v>1470</v>
      </c>
      <c r="AI579" s="95" t="s">
        <v>2273</v>
      </c>
      <c r="AJ579" s="113"/>
      <c r="AK579" s="1">
        <v>5985</v>
      </c>
      <c r="AN579" s="113"/>
      <c r="AO579" s="91"/>
      <c r="AS579" s="113"/>
      <c r="AT579" s="91"/>
    </row>
    <row r="580" spans="1:46" hidden="1">
      <c r="G580"/>
      <c r="H580" s="79"/>
      <c r="I580" s="83"/>
      <c r="J580" s="1"/>
      <c r="K580" s="1"/>
      <c r="L580" s="79"/>
      <c r="M580" s="83"/>
      <c r="S580" s="79"/>
      <c r="T580" s="83"/>
      <c r="U580" s="79"/>
      <c r="V580" s="111"/>
      <c r="AA580" s="79"/>
      <c r="AB580" s="111"/>
      <c r="AG580" s="28" t="s">
        <v>891</v>
      </c>
      <c r="AH580" s="79">
        <v>300</v>
      </c>
      <c r="AI580" s="95" t="s">
        <v>2273</v>
      </c>
      <c r="AJ580" s="113"/>
      <c r="AK580" s="1">
        <v>3161</v>
      </c>
      <c r="AN580" s="113"/>
      <c r="AO580" s="91"/>
      <c r="AS580" s="113"/>
      <c r="AT580" s="91"/>
    </row>
    <row r="581" spans="1:46">
      <c r="A581" s="6">
        <v>4</v>
      </c>
      <c r="B581">
        <v>2</v>
      </c>
      <c r="E581">
        <f t="shared" si="69"/>
        <v>2</v>
      </c>
      <c r="F581" s="6" t="s">
        <v>90</v>
      </c>
      <c r="G581" s="6" t="s">
        <v>91</v>
      </c>
      <c r="H581" s="77">
        <v>3050423</v>
      </c>
      <c r="J581" s="18">
        <v>3239206</v>
      </c>
      <c r="L581" s="77">
        <v>3692235</v>
      </c>
      <c r="R581" s="83">
        <f>R582+R597+R643+R647</f>
        <v>2228928</v>
      </c>
      <c r="S581" s="77">
        <v>3558193</v>
      </c>
      <c r="U581" s="77">
        <v>2761682</v>
      </c>
      <c r="W581" s="111">
        <v>151400</v>
      </c>
      <c r="Y581" s="111">
        <v>385716</v>
      </c>
      <c r="Z581" s="83">
        <v>2224566</v>
      </c>
      <c r="AA581" s="77">
        <v>2732648</v>
      </c>
      <c r="AO581" s="91"/>
      <c r="AT581" s="91"/>
    </row>
    <row r="582" spans="1:46">
      <c r="A582" s="6">
        <v>4</v>
      </c>
      <c r="B582">
        <v>2</v>
      </c>
      <c r="C582">
        <v>1</v>
      </c>
      <c r="E582">
        <f t="shared" si="69"/>
        <v>3</v>
      </c>
      <c r="F582" s="6" t="s">
        <v>92</v>
      </c>
      <c r="G582" s="6" t="s">
        <v>93</v>
      </c>
      <c r="H582" s="81">
        <v>457866</v>
      </c>
      <c r="I582" s="82"/>
      <c r="J582" s="26">
        <v>730817</v>
      </c>
      <c r="K582" s="26"/>
      <c r="L582" s="81">
        <v>1220737</v>
      </c>
      <c r="M582" s="82"/>
      <c r="Q582" s="111">
        <v>862018</v>
      </c>
      <c r="R582" s="83">
        <v>358719</v>
      </c>
      <c r="S582" s="81">
        <v>1194506</v>
      </c>
      <c r="T582" s="82"/>
      <c r="U582" s="81">
        <v>335165</v>
      </c>
      <c r="V582" s="126"/>
      <c r="Y582" s="111">
        <v>2374</v>
      </c>
      <c r="Z582" s="83">
        <v>332791</v>
      </c>
      <c r="AA582" s="81">
        <v>294702</v>
      </c>
      <c r="AB582" s="126"/>
      <c r="AE582" s="111">
        <v>2579</v>
      </c>
      <c r="AF582" s="83">
        <f t="shared" ref="AF582:AF585" si="71">AA582-SUM(AC582:AE582)</f>
        <v>292123</v>
      </c>
    </row>
    <row r="583" spans="1:46">
      <c r="A583" s="6">
        <v>4</v>
      </c>
      <c r="B583">
        <v>2</v>
      </c>
      <c r="C583">
        <v>1</v>
      </c>
      <c r="D583">
        <v>1</v>
      </c>
      <c r="E583">
        <f t="shared" si="69"/>
        <v>4</v>
      </c>
      <c r="F583" s="6" t="s">
        <v>3897</v>
      </c>
      <c r="G583" t="s">
        <v>241</v>
      </c>
      <c r="H583" s="79">
        <v>362945</v>
      </c>
      <c r="I583" s="83"/>
      <c r="J583" s="1">
        <v>322866.5</v>
      </c>
      <c r="K583" s="1"/>
      <c r="L583" s="79">
        <v>326375</v>
      </c>
      <c r="M583" s="103" t="s">
        <v>1761</v>
      </c>
      <c r="Q583" s="111">
        <v>6133</v>
      </c>
      <c r="R583" s="83">
        <v>320242</v>
      </c>
      <c r="S583" s="123">
        <v>307368.55</v>
      </c>
      <c r="T583" s="103"/>
      <c r="U583" s="79">
        <v>307188</v>
      </c>
      <c r="V583" s="133" t="s">
        <v>2738</v>
      </c>
      <c r="Z583" s="83">
        <v>307188</v>
      </c>
      <c r="AA583" s="79">
        <v>265500</v>
      </c>
      <c r="AB583" s="133"/>
      <c r="AF583" s="83">
        <f t="shared" si="71"/>
        <v>265500</v>
      </c>
      <c r="AO583" s="91"/>
      <c r="AT583" s="91"/>
    </row>
    <row r="584" spans="1:46">
      <c r="A584" s="6">
        <v>4</v>
      </c>
      <c r="B584">
        <v>2</v>
      </c>
      <c r="C584">
        <v>1</v>
      </c>
      <c r="D584">
        <v>2</v>
      </c>
      <c r="E584">
        <f t="shared" si="69"/>
        <v>4</v>
      </c>
      <c r="F584" s="6" t="s">
        <v>3898</v>
      </c>
      <c r="G584" t="s">
        <v>2739</v>
      </c>
      <c r="H584" s="79">
        <v>28126</v>
      </c>
      <c r="I584" s="83"/>
      <c r="J584" s="1">
        <v>18426</v>
      </c>
      <c r="K584" s="1"/>
      <c r="L584" s="79">
        <v>17631</v>
      </c>
      <c r="M584" s="83"/>
      <c r="Q584" s="111">
        <v>119</v>
      </c>
      <c r="R584" s="83">
        <v>17512</v>
      </c>
      <c r="S584" s="79">
        <v>17627.490000000002</v>
      </c>
      <c r="T584" s="83"/>
      <c r="U584" s="79">
        <v>9520</v>
      </c>
      <c r="V584" s="111"/>
      <c r="Y584" s="111">
        <v>117</v>
      </c>
      <c r="Z584" s="83">
        <v>9403</v>
      </c>
      <c r="AA584" s="79">
        <v>6754</v>
      </c>
      <c r="AB584" s="111"/>
      <c r="AE584" s="111">
        <v>107</v>
      </c>
      <c r="AF584" s="83">
        <f t="shared" si="71"/>
        <v>6647</v>
      </c>
      <c r="AG584" s="28" t="s">
        <v>893</v>
      </c>
      <c r="AH584" s="79">
        <f>4690+8650</f>
        <v>13340</v>
      </c>
      <c r="AK584" s="1">
        <f>4601+11529</f>
        <v>16130</v>
      </c>
      <c r="AN584" s="111">
        <f>11529+4601</f>
        <v>16130</v>
      </c>
      <c r="AO584" s="91"/>
      <c r="AP584" s="1">
        <f>11529+4187</f>
        <v>15716</v>
      </c>
      <c r="AQ584" s="25" t="s">
        <v>2740</v>
      </c>
      <c r="AR584" s="116"/>
      <c r="AS584" s="111">
        <f>7795-134-48-15</f>
        <v>7598</v>
      </c>
      <c r="AT584" s="91" t="s">
        <v>2740</v>
      </c>
    </row>
    <row r="585" spans="1:46">
      <c r="A585" s="6">
        <v>4</v>
      </c>
      <c r="B585">
        <v>2</v>
      </c>
      <c r="C585">
        <v>1</v>
      </c>
      <c r="D585">
        <v>3</v>
      </c>
      <c r="E585">
        <f t="shared" si="69"/>
        <v>4</v>
      </c>
      <c r="F585" s="6" t="s">
        <v>3899</v>
      </c>
      <c r="G585" t="s">
        <v>272</v>
      </c>
      <c r="H585" s="79">
        <v>36464</v>
      </c>
      <c r="I585" s="83"/>
      <c r="J585" s="1">
        <v>4744</v>
      </c>
      <c r="K585" s="1"/>
      <c r="L585" s="79">
        <v>11916</v>
      </c>
      <c r="M585" s="83"/>
      <c r="R585" s="83">
        <v>11916</v>
      </c>
      <c r="S585" s="79">
        <v>4803</v>
      </c>
      <c r="T585" s="83"/>
      <c r="U585" s="79">
        <v>10788</v>
      </c>
      <c r="V585" s="111"/>
      <c r="Z585" s="83">
        <v>10788</v>
      </c>
      <c r="AA585" s="79">
        <v>14876</v>
      </c>
      <c r="AB585" s="111"/>
      <c r="AF585" s="83">
        <f t="shared" si="71"/>
        <v>14876</v>
      </c>
      <c r="AG585" s="28" t="s">
        <v>887</v>
      </c>
      <c r="AH585" s="79">
        <v>1920</v>
      </c>
      <c r="AK585" s="1">
        <v>1946</v>
      </c>
      <c r="AN585" s="111">
        <v>1992</v>
      </c>
      <c r="AO585" s="91"/>
      <c r="AP585" s="1">
        <v>1959.8</v>
      </c>
      <c r="AQ585" t="s">
        <v>3137</v>
      </c>
      <c r="AS585" s="111">
        <v>1974</v>
      </c>
      <c r="AT585" s="91" t="s">
        <v>2741</v>
      </c>
    </row>
    <row r="586" spans="1:46" hidden="1">
      <c r="A586" s="6"/>
      <c r="G586"/>
      <c r="H586" s="79"/>
      <c r="I586" s="83"/>
      <c r="J586" s="1"/>
      <c r="K586" s="1"/>
      <c r="L586" s="79"/>
      <c r="M586" s="83"/>
      <c r="S586" s="79"/>
      <c r="T586" s="83"/>
      <c r="U586" s="79"/>
      <c r="V586" s="111"/>
      <c r="AA586" s="79"/>
      <c r="AB586" s="111"/>
      <c r="AG586" s="28" t="s">
        <v>879</v>
      </c>
      <c r="AH586" s="79">
        <v>1780</v>
      </c>
      <c r="AN586" s="135"/>
      <c r="AO586" s="91"/>
      <c r="AS586" s="135"/>
      <c r="AT586" s="91"/>
    </row>
    <row r="587" spans="1:46" hidden="1">
      <c r="A587" s="6"/>
      <c r="G587"/>
      <c r="H587" s="79"/>
      <c r="I587" s="83"/>
      <c r="J587" s="1"/>
      <c r="K587" s="1"/>
      <c r="L587" s="79"/>
      <c r="M587" s="83"/>
      <c r="S587" s="79"/>
      <c r="T587" s="83"/>
      <c r="U587" s="79"/>
      <c r="V587" s="111"/>
      <c r="AA587" s="79"/>
      <c r="AB587" s="111"/>
      <c r="AG587" s="28" t="s">
        <v>1089</v>
      </c>
      <c r="AH587" s="94"/>
      <c r="AI587" s="95"/>
      <c r="AJ587" s="113"/>
      <c r="AK587" s="12"/>
      <c r="AL587" s="12"/>
      <c r="AM587" s="94"/>
      <c r="AN587" s="111">
        <v>6873</v>
      </c>
      <c r="AO587" s="91"/>
      <c r="AT587" s="91"/>
    </row>
    <row r="588" spans="1:46" hidden="1">
      <c r="A588" s="6"/>
      <c r="G588"/>
      <c r="H588" s="79"/>
      <c r="I588" s="83"/>
      <c r="J588" s="1"/>
      <c r="K588" s="1"/>
      <c r="L588" s="79"/>
      <c r="M588" s="83"/>
      <c r="S588" s="79"/>
      <c r="T588" s="83"/>
      <c r="U588" s="79"/>
      <c r="V588" s="111"/>
      <c r="AA588" s="79"/>
      <c r="AB588" s="111"/>
      <c r="AG588" s="28" t="s">
        <v>1520</v>
      </c>
      <c r="AH588" s="79">
        <v>560</v>
      </c>
      <c r="AK588" s="1">
        <v>532</v>
      </c>
      <c r="AN588" s="111">
        <v>533</v>
      </c>
      <c r="AO588" s="91"/>
      <c r="AP588" s="1">
        <v>520</v>
      </c>
      <c r="AT588" s="91"/>
    </row>
    <row r="589" spans="1:46" hidden="1">
      <c r="A589" s="6"/>
      <c r="G589"/>
      <c r="H589" s="79"/>
      <c r="I589" s="83"/>
      <c r="J589" s="1"/>
      <c r="K589" s="1"/>
      <c r="L589" s="79"/>
      <c r="M589" s="83"/>
      <c r="S589" s="79"/>
      <c r="T589" s="83"/>
      <c r="U589" s="79"/>
      <c r="V589" s="111"/>
      <c r="AA589" s="79"/>
      <c r="AB589" s="111"/>
      <c r="AG589" s="28" t="s">
        <v>1521</v>
      </c>
      <c r="AK589" s="1">
        <v>1102</v>
      </c>
      <c r="AO589" s="91"/>
      <c r="AP589" s="1">
        <v>1102</v>
      </c>
      <c r="AT589" s="91"/>
    </row>
    <row r="590" spans="1:46">
      <c r="A590" s="6">
        <v>4</v>
      </c>
      <c r="B590">
        <v>2</v>
      </c>
      <c r="C590">
        <v>1</v>
      </c>
      <c r="D590">
        <v>4</v>
      </c>
      <c r="E590">
        <f t="shared" si="69"/>
        <v>4</v>
      </c>
      <c r="F590" s="6" t="s">
        <v>3900</v>
      </c>
      <c r="G590" t="s">
        <v>4194</v>
      </c>
      <c r="H590" s="79">
        <v>3303</v>
      </c>
      <c r="I590" s="83"/>
      <c r="J590" s="1">
        <v>3329.7</v>
      </c>
      <c r="K590" s="1"/>
      <c r="L590" s="79">
        <v>3348</v>
      </c>
      <c r="M590" s="83"/>
      <c r="Q590" s="111">
        <v>35</v>
      </c>
      <c r="R590" s="83">
        <v>3313</v>
      </c>
      <c r="S590" s="79">
        <v>3379.8</v>
      </c>
      <c r="T590" s="83"/>
      <c r="U590" s="79">
        <v>3250</v>
      </c>
      <c r="V590" s="111"/>
      <c r="Y590" s="111">
        <v>31</v>
      </c>
      <c r="Z590" s="83">
        <v>3219</v>
      </c>
      <c r="AA590" s="79">
        <v>3296</v>
      </c>
      <c r="AB590" s="111"/>
      <c r="AE590" s="111">
        <v>28</v>
      </c>
      <c r="AF590" s="83">
        <f t="shared" ref="AF590:AF593" si="72">AA590-SUM(AC590:AE590)</f>
        <v>3268</v>
      </c>
      <c r="AG590" s="25" t="s">
        <v>894</v>
      </c>
      <c r="AH590" s="79">
        <v>2700</v>
      </c>
      <c r="AK590" s="1">
        <v>2703</v>
      </c>
      <c r="AN590" s="111">
        <v>2695</v>
      </c>
      <c r="AP590" s="1">
        <v>2695</v>
      </c>
      <c r="AS590" s="111">
        <v>2687</v>
      </c>
    </row>
    <row r="591" spans="1:46">
      <c r="A591" s="6">
        <v>4</v>
      </c>
      <c r="B591">
        <v>2</v>
      </c>
      <c r="C591">
        <v>1</v>
      </c>
      <c r="D591">
        <v>5</v>
      </c>
      <c r="E591">
        <f t="shared" si="69"/>
        <v>4</v>
      </c>
      <c r="F591" s="6" t="s">
        <v>3901</v>
      </c>
      <c r="G591" t="s">
        <v>1522</v>
      </c>
      <c r="H591" s="79">
        <v>1076</v>
      </c>
      <c r="I591" s="83"/>
      <c r="J591" s="1">
        <v>163</v>
      </c>
      <c r="K591" s="1"/>
      <c r="L591" s="79">
        <v>790</v>
      </c>
      <c r="M591" s="83"/>
      <c r="R591" s="83">
        <v>790</v>
      </c>
      <c r="S591" s="79">
        <v>730</v>
      </c>
      <c r="T591" s="83"/>
      <c r="U591" s="79">
        <v>644</v>
      </c>
      <c r="V591" s="111" t="s">
        <v>2742</v>
      </c>
      <c r="Z591" s="83">
        <v>644</v>
      </c>
      <c r="AA591" s="79">
        <v>610</v>
      </c>
      <c r="AB591" s="111"/>
      <c r="AF591" s="83">
        <f t="shared" si="72"/>
        <v>610</v>
      </c>
      <c r="AO591" s="91"/>
      <c r="AT591" s="91"/>
    </row>
    <row r="592" spans="1:46">
      <c r="A592" s="6">
        <v>4</v>
      </c>
      <c r="B592">
        <v>2</v>
      </c>
      <c r="C592">
        <v>1</v>
      </c>
      <c r="D592">
        <v>6</v>
      </c>
      <c r="E592">
        <f t="shared" si="69"/>
        <v>4</v>
      </c>
      <c r="F592" s="6" t="s">
        <v>3902</v>
      </c>
      <c r="G592" t="s">
        <v>273</v>
      </c>
      <c r="H592" s="79">
        <v>135</v>
      </c>
      <c r="I592" s="83"/>
      <c r="J592" s="1">
        <v>11</v>
      </c>
      <c r="K592" s="1"/>
      <c r="L592" s="79">
        <v>80</v>
      </c>
      <c r="M592" s="91" t="s">
        <v>274</v>
      </c>
      <c r="R592" s="83">
        <v>80</v>
      </c>
      <c r="S592" s="122">
        <v>27</v>
      </c>
      <c r="T592" s="91"/>
      <c r="U592" s="79">
        <v>653</v>
      </c>
      <c r="V592" s="117"/>
      <c r="Z592" s="83">
        <v>653</v>
      </c>
      <c r="AA592" s="79"/>
      <c r="AB592" s="117"/>
      <c r="AG592" s="28" t="s">
        <v>2743</v>
      </c>
      <c r="AS592" s="111">
        <v>410</v>
      </c>
    </row>
    <row r="593" spans="1:46">
      <c r="A593" s="6">
        <v>4</v>
      </c>
      <c r="B593">
        <v>2</v>
      </c>
      <c r="C593">
        <v>1</v>
      </c>
      <c r="D593">
        <v>7</v>
      </c>
      <c r="E593">
        <f t="shared" si="69"/>
        <v>4</v>
      </c>
      <c r="F593" s="6" t="s">
        <v>3903</v>
      </c>
      <c r="G593" t="s">
        <v>4195</v>
      </c>
      <c r="H593" s="79">
        <v>53818</v>
      </c>
      <c r="I593" s="83"/>
      <c r="J593" s="1">
        <v>381274.55</v>
      </c>
      <c r="K593" s="1"/>
      <c r="L593" s="81">
        <v>860597</v>
      </c>
      <c r="M593" s="83"/>
      <c r="Q593" s="111">
        <v>855731</v>
      </c>
      <c r="R593" s="83">
        <v>4866</v>
      </c>
      <c r="S593" s="79">
        <v>860569</v>
      </c>
      <c r="T593" s="83"/>
      <c r="U593" s="81">
        <v>3122</v>
      </c>
      <c r="V593" s="111"/>
      <c r="Y593" s="111">
        <v>2226</v>
      </c>
      <c r="Z593" s="83">
        <v>896</v>
      </c>
      <c r="AA593" s="81">
        <v>3666</v>
      </c>
      <c r="AB593" s="111"/>
      <c r="AE593" s="111">
        <v>2444</v>
      </c>
      <c r="AF593" s="83">
        <f t="shared" si="72"/>
        <v>1222</v>
      </c>
      <c r="AG593" s="28" t="s">
        <v>895</v>
      </c>
      <c r="AH593" s="79">
        <v>50000</v>
      </c>
      <c r="AK593" s="1">
        <v>368718</v>
      </c>
      <c r="AN593" s="111">
        <v>847950</v>
      </c>
      <c r="AO593" s="91"/>
      <c r="AP593" s="1">
        <v>847948</v>
      </c>
      <c r="AS593" s="119"/>
      <c r="AT593" s="91"/>
    </row>
    <row r="594" spans="1:46" hidden="1">
      <c r="A594" s="6"/>
      <c r="G594"/>
      <c r="H594" s="79"/>
      <c r="I594" s="83"/>
      <c r="J594" s="1"/>
      <c r="K594" s="1"/>
      <c r="L594" s="79"/>
      <c r="M594" s="83"/>
      <c r="S594" s="79"/>
      <c r="T594" s="83"/>
      <c r="U594" s="79"/>
      <c r="V594" s="111"/>
      <c r="AA594" s="79"/>
      <c r="AB594" s="111"/>
      <c r="AG594" s="28" t="s">
        <v>3138</v>
      </c>
      <c r="AK594" s="1">
        <v>11415.6</v>
      </c>
      <c r="AN594" s="111">
        <v>11416</v>
      </c>
      <c r="AO594" s="91"/>
      <c r="AP594" s="1">
        <v>11415</v>
      </c>
      <c r="AS594" s="119"/>
      <c r="AT594" s="91"/>
    </row>
    <row r="595" spans="1:46" hidden="1">
      <c r="A595" s="6"/>
      <c r="G595"/>
      <c r="H595" s="79"/>
      <c r="I595" s="83"/>
      <c r="J595" s="1"/>
      <c r="K595" s="1"/>
      <c r="L595" s="79"/>
      <c r="M595" s="83"/>
      <c r="N595" s="116"/>
      <c r="O595" s="117"/>
      <c r="P595" s="117"/>
      <c r="Q595" s="117"/>
      <c r="R595" s="91"/>
      <c r="S595" s="79"/>
      <c r="T595" s="83"/>
      <c r="U595" s="79"/>
      <c r="V595" s="111"/>
      <c r="AA595" s="79"/>
      <c r="AB595" s="111"/>
      <c r="AG595" s="28" t="s">
        <v>2744</v>
      </c>
      <c r="AO595" s="91"/>
      <c r="AP595" s="33">
        <v>1045.8</v>
      </c>
      <c r="AQ595" s="25"/>
      <c r="AR595" s="116"/>
      <c r="AS595" s="160">
        <v>1046</v>
      </c>
      <c r="AT595" s="91"/>
    </row>
    <row r="596" spans="1:46" hidden="1">
      <c r="A596" s="6"/>
      <c r="N596" s="116"/>
      <c r="O596" s="117"/>
      <c r="P596" s="117"/>
      <c r="Q596" s="117"/>
      <c r="R596" s="91"/>
      <c r="AG596" s="28" t="s">
        <v>2745</v>
      </c>
      <c r="AO596" s="91"/>
      <c r="AP596" s="33"/>
      <c r="AQ596" s="25"/>
      <c r="AR596" s="116"/>
      <c r="AS596" s="160">
        <v>1973</v>
      </c>
      <c r="AT596" s="91"/>
    </row>
    <row r="597" spans="1:46">
      <c r="A597" s="6">
        <v>4</v>
      </c>
      <c r="B597">
        <v>2</v>
      </c>
      <c r="C597">
        <v>2</v>
      </c>
      <c r="E597">
        <f t="shared" si="69"/>
        <v>3</v>
      </c>
      <c r="F597" s="6" t="s">
        <v>214</v>
      </c>
      <c r="G597" s="6" t="s">
        <v>217</v>
      </c>
      <c r="H597" s="77">
        <v>2156222</v>
      </c>
      <c r="J597" s="18">
        <v>2192197</v>
      </c>
      <c r="L597" s="77">
        <v>2254352</v>
      </c>
      <c r="R597" s="83">
        <f>R598+R611+R622+R624+R626+R641</f>
        <v>1728161</v>
      </c>
      <c r="S597" s="77">
        <v>2156541</v>
      </c>
      <c r="U597" s="77">
        <v>2207867</v>
      </c>
      <c r="W597" s="111">
        <v>151400</v>
      </c>
      <c r="Y597" s="111">
        <v>306922</v>
      </c>
      <c r="Z597" s="83">
        <v>1749545</v>
      </c>
      <c r="AA597" s="77">
        <v>2220500</v>
      </c>
      <c r="AC597" s="111">
        <v>148000</v>
      </c>
      <c r="AE597" s="111">
        <v>377985</v>
      </c>
      <c r="AF597" s="83">
        <f t="shared" ref="AF597:AF598" si="73">AA597-SUM(AC597:AE597)</f>
        <v>1694515</v>
      </c>
      <c r="AO597" s="91"/>
      <c r="AT597" s="91"/>
    </row>
    <row r="598" spans="1:46">
      <c r="A598" s="6">
        <v>4</v>
      </c>
      <c r="B598">
        <v>2</v>
      </c>
      <c r="C598">
        <v>2</v>
      </c>
      <c r="D598">
        <v>1</v>
      </c>
      <c r="E598">
        <f t="shared" si="69"/>
        <v>4</v>
      </c>
      <c r="F598" s="6" t="s">
        <v>3904</v>
      </c>
      <c r="G598" t="s">
        <v>275</v>
      </c>
      <c r="H598" s="79">
        <v>489807</v>
      </c>
      <c r="I598" s="83"/>
      <c r="J598" s="26">
        <v>531915</v>
      </c>
      <c r="K598" s="1"/>
      <c r="L598" s="79">
        <v>536018</v>
      </c>
      <c r="M598" s="83"/>
      <c r="Q598" s="111">
        <v>267255</v>
      </c>
      <c r="R598" s="83">
        <v>268763</v>
      </c>
      <c r="S598" s="79">
        <v>530769</v>
      </c>
      <c r="T598" s="83"/>
      <c r="U598" s="79">
        <v>527133</v>
      </c>
      <c r="V598" s="111"/>
      <c r="Y598" s="111">
        <v>264793</v>
      </c>
      <c r="Z598" s="83">
        <v>262340</v>
      </c>
      <c r="AA598" s="79">
        <v>556502</v>
      </c>
      <c r="AB598" s="111"/>
      <c r="AE598" s="111">
        <v>266701</v>
      </c>
      <c r="AF598" s="83">
        <f t="shared" si="73"/>
        <v>289801</v>
      </c>
      <c r="AG598" s="25" t="s">
        <v>1523</v>
      </c>
      <c r="AH598" s="79">
        <v>2750</v>
      </c>
      <c r="AK598" s="1">
        <v>2362</v>
      </c>
      <c r="AN598" s="111">
        <v>2640</v>
      </c>
      <c r="AP598" s="1">
        <v>2288</v>
      </c>
      <c r="AS598" s="111">
        <v>2368</v>
      </c>
    </row>
    <row r="599" spans="1:46" hidden="1">
      <c r="A599" s="6"/>
      <c r="G599"/>
      <c r="H599" s="79"/>
      <c r="I599" s="83"/>
      <c r="J599" s="1"/>
      <c r="K599" s="1"/>
      <c r="L599" s="79"/>
      <c r="M599" s="83"/>
      <c r="S599" s="79"/>
      <c r="T599" s="83"/>
      <c r="U599" s="79"/>
      <c r="V599" s="111"/>
      <c r="AA599" s="79"/>
      <c r="AB599" s="111"/>
      <c r="AG599" s="25" t="s">
        <v>1524</v>
      </c>
      <c r="AH599" s="79">
        <v>960</v>
      </c>
      <c r="AK599" s="1">
        <v>836</v>
      </c>
      <c r="AN599" s="111">
        <v>908</v>
      </c>
      <c r="AP599" s="1">
        <v>821</v>
      </c>
      <c r="AS599" s="111">
        <v>823</v>
      </c>
    </row>
    <row r="600" spans="1:46" hidden="1">
      <c r="A600" s="6"/>
      <c r="G600"/>
      <c r="H600" s="79"/>
      <c r="I600" s="83"/>
      <c r="J600" s="1"/>
      <c r="K600" s="1"/>
      <c r="L600" s="79"/>
      <c r="M600" s="83"/>
      <c r="S600" s="79"/>
      <c r="T600" s="83"/>
      <c r="U600" s="79"/>
      <c r="V600" s="111"/>
      <c r="AA600" s="79"/>
      <c r="AB600" s="111"/>
      <c r="AG600" s="25" t="s">
        <v>897</v>
      </c>
      <c r="AH600" s="79">
        <v>23470</v>
      </c>
      <c r="AK600" s="1">
        <v>23962</v>
      </c>
      <c r="AN600" s="111">
        <v>23641</v>
      </c>
      <c r="AP600" s="1">
        <v>23374</v>
      </c>
      <c r="AS600" s="111">
        <v>23641</v>
      </c>
    </row>
    <row r="601" spans="1:46" hidden="1">
      <c r="A601" s="6"/>
      <c r="G601"/>
      <c r="H601" s="79"/>
      <c r="I601" s="83"/>
      <c r="J601" s="1"/>
      <c r="K601" s="1"/>
      <c r="L601" s="79"/>
      <c r="M601" s="83"/>
      <c r="S601" s="79"/>
      <c r="T601" s="83"/>
      <c r="U601" s="79"/>
      <c r="V601" s="111"/>
      <c r="AA601" s="79"/>
      <c r="AB601" s="111"/>
      <c r="AG601" s="25" t="s">
        <v>896</v>
      </c>
      <c r="AH601" s="79">
        <v>32780</v>
      </c>
      <c r="AK601" s="1">
        <v>32486</v>
      </c>
      <c r="AN601" s="111">
        <v>32423</v>
      </c>
      <c r="AP601" s="1">
        <v>32677</v>
      </c>
      <c r="AS601" s="111">
        <v>32423</v>
      </c>
    </row>
    <row r="602" spans="1:46" hidden="1">
      <c r="A602" s="6"/>
      <c r="G602"/>
      <c r="H602" s="79"/>
      <c r="I602" s="83"/>
      <c r="J602" s="1"/>
      <c r="K602" s="1"/>
      <c r="L602" s="79"/>
      <c r="M602" s="83"/>
      <c r="S602" s="79"/>
      <c r="T602" s="83"/>
      <c r="U602" s="79"/>
      <c r="V602" s="111"/>
      <c r="AA602" s="79"/>
      <c r="AB602" s="111"/>
      <c r="AG602" s="25" t="s">
        <v>1560</v>
      </c>
      <c r="AH602" s="79">
        <v>278690</v>
      </c>
      <c r="AK602" s="1">
        <v>278838</v>
      </c>
      <c r="AL602" s="1" t="s">
        <v>2277</v>
      </c>
      <c r="AN602" s="111">
        <v>280527</v>
      </c>
      <c r="AP602" s="1">
        <v>278787.59999999998</v>
      </c>
      <c r="AS602" s="111">
        <v>278838</v>
      </c>
    </row>
    <row r="603" spans="1:46" hidden="1">
      <c r="A603" s="6"/>
      <c r="G603"/>
      <c r="H603" s="79"/>
      <c r="I603" s="83"/>
      <c r="J603" s="1"/>
      <c r="K603" s="1"/>
      <c r="L603" s="79"/>
      <c r="M603" s="83"/>
      <c r="S603" s="79"/>
      <c r="T603" s="83"/>
      <c r="U603" s="79"/>
      <c r="V603" s="111"/>
      <c r="AA603" s="79"/>
      <c r="AB603" s="111"/>
      <c r="AG603" s="25" t="s">
        <v>1526</v>
      </c>
      <c r="AH603" s="79">
        <v>81770</v>
      </c>
      <c r="AK603" s="1">
        <v>81774</v>
      </c>
      <c r="AL603" s="1" t="s">
        <v>2286</v>
      </c>
      <c r="AN603" s="111">
        <v>81774</v>
      </c>
      <c r="AP603" s="1">
        <v>81774</v>
      </c>
      <c r="AS603" s="111">
        <v>81774</v>
      </c>
    </row>
    <row r="604" spans="1:46" hidden="1">
      <c r="A604" s="6"/>
      <c r="G604"/>
      <c r="H604" s="79"/>
      <c r="I604" s="83"/>
      <c r="J604" s="1"/>
      <c r="K604" s="1"/>
      <c r="L604" s="79"/>
      <c r="M604" s="83"/>
      <c r="S604" s="79"/>
      <c r="T604" s="83"/>
      <c r="U604" s="79"/>
      <c r="V604" s="111"/>
      <c r="AA604" s="79"/>
      <c r="AB604" s="111"/>
      <c r="AG604" s="25" t="s">
        <v>899</v>
      </c>
      <c r="AH604" s="79">
        <v>45740</v>
      </c>
      <c r="AI604" s="91" t="s">
        <v>1090</v>
      </c>
      <c r="AJ604" s="117"/>
      <c r="AK604" s="1">
        <v>45738</v>
      </c>
      <c r="AL604" s="1" t="s">
        <v>2278</v>
      </c>
      <c r="AN604" s="111">
        <v>45738</v>
      </c>
      <c r="AP604" s="1">
        <v>45738</v>
      </c>
      <c r="AS604" s="111">
        <v>45738</v>
      </c>
    </row>
    <row r="605" spans="1:46" hidden="1">
      <c r="A605" s="6"/>
      <c r="G605"/>
      <c r="H605" s="79"/>
      <c r="I605" s="83"/>
      <c r="J605" s="1"/>
      <c r="K605" s="1"/>
      <c r="L605" s="79"/>
      <c r="M605" s="83"/>
      <c r="N605" s="79">
        <v>17750</v>
      </c>
      <c r="S605" s="79"/>
      <c r="T605" s="83"/>
      <c r="U605" s="79"/>
      <c r="V605" s="111"/>
      <c r="AA605" s="79"/>
      <c r="AB605" s="111"/>
      <c r="AG605" s="28" t="s">
        <v>2746</v>
      </c>
      <c r="AH605" s="79">
        <v>4680</v>
      </c>
      <c r="AK605" s="1">
        <v>4952</v>
      </c>
      <c r="AN605" s="111">
        <v>4687</v>
      </c>
      <c r="AO605" s="149"/>
      <c r="AP605" s="1">
        <v>5101</v>
      </c>
      <c r="AS605" s="119"/>
      <c r="AT605" s="149"/>
    </row>
    <row r="606" spans="1:46" hidden="1">
      <c r="A606" s="6"/>
      <c r="G606"/>
      <c r="H606" s="79"/>
      <c r="I606" s="83"/>
      <c r="J606" s="1"/>
      <c r="K606" s="1"/>
      <c r="L606" s="79"/>
      <c r="M606" s="83"/>
      <c r="S606" s="79"/>
      <c r="T606" s="83"/>
      <c r="U606" s="79"/>
      <c r="V606" s="111"/>
      <c r="AA606" s="79"/>
      <c r="AB606" s="111"/>
      <c r="AG606" s="28" t="s">
        <v>900</v>
      </c>
      <c r="AH606" s="79">
        <v>3080</v>
      </c>
      <c r="AK606" s="1">
        <v>3202</v>
      </c>
      <c r="AN606" s="111">
        <v>3196</v>
      </c>
      <c r="AP606" s="1">
        <v>3095</v>
      </c>
      <c r="AS606" s="111">
        <v>3196</v>
      </c>
    </row>
    <row r="607" spans="1:46" hidden="1">
      <c r="A607" s="6"/>
      <c r="G607"/>
      <c r="H607" s="79"/>
      <c r="I607" s="83"/>
      <c r="J607" s="1"/>
      <c r="K607" s="1"/>
      <c r="L607" s="79"/>
      <c r="M607" s="83"/>
      <c r="S607" s="79"/>
      <c r="T607" s="83"/>
      <c r="U607" s="79"/>
      <c r="V607" s="111"/>
      <c r="AA607" s="79"/>
      <c r="AB607" s="111"/>
      <c r="AG607" s="28" t="s">
        <v>1525</v>
      </c>
      <c r="AH607" s="89"/>
      <c r="AI607" s="90"/>
      <c r="AJ607" s="135"/>
      <c r="AK607" s="1">
        <v>50437.8</v>
      </c>
      <c r="AL607" s="5" t="s">
        <v>2279</v>
      </c>
      <c r="AM607" s="89"/>
      <c r="AN607" s="111">
        <v>51270</v>
      </c>
      <c r="AO607" s="91"/>
      <c r="AP607" s="1">
        <v>60437</v>
      </c>
      <c r="AS607" s="111">
        <v>50438</v>
      </c>
      <c r="AT607" s="91"/>
    </row>
    <row r="608" spans="1:46" hidden="1">
      <c r="A608" s="6"/>
      <c r="G608"/>
      <c r="H608" s="79"/>
      <c r="I608" s="83"/>
      <c r="J608" s="1"/>
      <c r="K608" s="1"/>
      <c r="L608" s="79"/>
      <c r="M608" s="83"/>
      <c r="S608" s="79"/>
      <c r="T608" s="83"/>
      <c r="U608" s="79"/>
      <c r="V608" s="111"/>
      <c r="AA608" s="79"/>
      <c r="AB608" s="111"/>
      <c r="AG608" s="28" t="s">
        <v>2747</v>
      </c>
      <c r="AH608" s="79">
        <v>1500</v>
      </c>
      <c r="AI608" s="91" t="s">
        <v>902</v>
      </c>
      <c r="AJ608" s="117"/>
      <c r="AK608" s="1">
        <v>1612</v>
      </c>
      <c r="AN608" s="111">
        <v>1571</v>
      </c>
      <c r="AP608" s="1">
        <v>1561</v>
      </c>
      <c r="AS608" s="111">
        <v>1571</v>
      </c>
    </row>
    <row r="609" spans="1:46" hidden="1">
      <c r="A609" s="6"/>
      <c r="G609"/>
      <c r="H609" s="79"/>
      <c r="I609" s="83"/>
      <c r="J609" s="1"/>
      <c r="K609" s="1"/>
      <c r="L609" s="79"/>
      <c r="M609" s="83"/>
      <c r="N609" s="118"/>
      <c r="O609" s="119"/>
      <c r="P609" s="119"/>
      <c r="Q609" s="119"/>
      <c r="R609" s="108"/>
      <c r="S609" s="79"/>
      <c r="T609" s="83"/>
      <c r="U609" s="79"/>
      <c r="V609" s="111"/>
      <c r="AA609" s="79"/>
      <c r="AB609" s="111"/>
      <c r="AG609" s="25" t="s">
        <v>898</v>
      </c>
      <c r="AH609" s="79">
        <v>440</v>
      </c>
      <c r="AN609" s="119"/>
      <c r="AO609" s="150"/>
      <c r="AP609" s="17"/>
      <c r="AQ609" s="34"/>
      <c r="AR609" s="118"/>
      <c r="AS609" s="119"/>
    </row>
    <row r="610" spans="1:46" hidden="1">
      <c r="A610" s="6"/>
      <c r="G610"/>
      <c r="H610" s="79"/>
      <c r="I610" s="83"/>
      <c r="J610" s="1"/>
      <c r="K610" s="1"/>
      <c r="L610" s="79"/>
      <c r="M610" s="83"/>
      <c r="S610" s="79"/>
      <c r="T610" s="83"/>
      <c r="U610" s="79"/>
      <c r="V610" s="111"/>
      <c r="AA610" s="79"/>
      <c r="AB610" s="111"/>
      <c r="AG610" s="28" t="s">
        <v>901</v>
      </c>
      <c r="AH610" s="79">
        <v>6600</v>
      </c>
      <c r="AN610" s="135"/>
      <c r="AO610" s="91"/>
      <c r="AS610" s="135"/>
      <c r="AT610" s="91"/>
    </row>
    <row r="611" spans="1:46">
      <c r="A611" s="6">
        <v>4</v>
      </c>
      <c r="B611">
        <v>2</v>
      </c>
      <c r="C611">
        <v>2</v>
      </c>
      <c r="D611">
        <v>2</v>
      </c>
      <c r="E611">
        <f t="shared" si="69"/>
        <v>4</v>
      </c>
      <c r="F611" s="6" t="s">
        <v>3905</v>
      </c>
      <c r="G611" t="s">
        <v>217</v>
      </c>
      <c r="H611" s="79">
        <v>1140477</v>
      </c>
      <c r="I611" s="83"/>
      <c r="J611" s="1">
        <v>1112030</v>
      </c>
      <c r="K611" s="1"/>
      <c r="L611" s="79">
        <v>1139518</v>
      </c>
      <c r="M611" s="83"/>
      <c r="O611" s="111">
        <v>20000</v>
      </c>
      <c r="Q611" s="111">
        <v>41750</v>
      </c>
      <c r="R611" s="83">
        <v>1077768</v>
      </c>
      <c r="S611" s="79">
        <v>1067045</v>
      </c>
      <c r="T611" s="83"/>
      <c r="U611" s="79">
        <v>1108966</v>
      </c>
      <c r="V611" s="111"/>
      <c r="W611" s="111">
        <v>20000</v>
      </c>
      <c r="Y611" s="111">
        <v>42031</v>
      </c>
      <c r="Z611" s="83">
        <v>1046935</v>
      </c>
      <c r="AA611" s="79">
        <v>1067364</v>
      </c>
      <c r="AB611" s="111"/>
      <c r="AC611" s="111">
        <v>20000</v>
      </c>
      <c r="AE611" s="111">
        <v>28256</v>
      </c>
      <c r="AF611" s="83">
        <f t="shared" ref="AF611" si="74">AA611-SUM(AC611:AE611)</f>
        <v>1019108</v>
      </c>
      <c r="AG611" s="25" t="s">
        <v>1091</v>
      </c>
      <c r="AH611" s="79">
        <v>770</v>
      </c>
      <c r="AK611" s="1">
        <v>501</v>
      </c>
      <c r="AN611" s="111">
        <v>549</v>
      </c>
      <c r="AP611" s="1">
        <v>318</v>
      </c>
      <c r="AS611" s="111">
        <v>324</v>
      </c>
    </row>
    <row r="612" spans="1:46" hidden="1">
      <c r="G612"/>
      <c r="H612" s="79"/>
      <c r="I612" s="83"/>
      <c r="J612" s="1"/>
      <c r="K612" s="1"/>
      <c r="L612" s="79"/>
      <c r="M612" s="83"/>
      <c r="S612" s="79"/>
      <c r="T612" s="83"/>
      <c r="U612" s="79"/>
      <c r="V612" s="111"/>
      <c r="AA612" s="79"/>
      <c r="AB612" s="111"/>
      <c r="AG612" s="25" t="s">
        <v>1092</v>
      </c>
      <c r="AH612" s="79">
        <v>4970</v>
      </c>
      <c r="AK612" s="1">
        <f>1080+3421</f>
        <v>4501</v>
      </c>
      <c r="AN612" s="111">
        <v>5461</v>
      </c>
      <c r="AP612" s="1">
        <v>4360</v>
      </c>
      <c r="AS612" s="111">
        <f>695+1853+429+1357</f>
        <v>4334</v>
      </c>
      <c r="AT612" s="80" t="s">
        <v>2749</v>
      </c>
    </row>
    <row r="613" spans="1:46" hidden="1">
      <c r="G613"/>
      <c r="H613" s="79"/>
      <c r="I613" s="83"/>
      <c r="J613" s="1"/>
      <c r="K613" s="1"/>
      <c r="L613" s="79"/>
      <c r="M613" s="83"/>
      <c r="S613" s="79"/>
      <c r="T613" s="83"/>
      <c r="U613" s="79"/>
      <c r="V613" s="111"/>
      <c r="AA613" s="79"/>
      <c r="AB613" s="111"/>
      <c r="AG613" s="25" t="s">
        <v>1093</v>
      </c>
      <c r="AH613" s="79">
        <v>1870</v>
      </c>
      <c r="AK613" s="1">
        <v>1129.9000000000001</v>
      </c>
      <c r="AL613" s="1" t="s">
        <v>2296</v>
      </c>
      <c r="AN613" s="111">
        <v>1166</v>
      </c>
      <c r="AP613" s="1">
        <v>1108</v>
      </c>
      <c r="AS613" s="111">
        <v>1166</v>
      </c>
    </row>
    <row r="614" spans="1:46" hidden="1">
      <c r="G614"/>
      <c r="H614" s="79"/>
      <c r="I614" s="83"/>
      <c r="J614" s="1"/>
      <c r="K614" s="1"/>
      <c r="L614" s="79"/>
      <c r="M614" s="83"/>
      <c r="S614" s="79"/>
      <c r="T614" s="83"/>
      <c r="U614" s="79"/>
      <c r="V614" s="111"/>
      <c r="AA614" s="79"/>
      <c r="AB614" s="111"/>
      <c r="AG614" s="25" t="s">
        <v>1094</v>
      </c>
      <c r="AH614" s="79">
        <v>91310</v>
      </c>
      <c r="AK614" s="1">
        <f>19093+49417+24553</f>
        <v>93063</v>
      </c>
      <c r="AL614" s="1" t="s">
        <v>2297</v>
      </c>
      <c r="AN614" s="111">
        <f>19635+50820+25725</f>
        <v>96180</v>
      </c>
      <c r="AP614" s="1">
        <f>18892.79+48899+19545.85</f>
        <v>87337.640000000014</v>
      </c>
      <c r="AS614" s="111">
        <f>19635+50820+25725</f>
        <v>96180</v>
      </c>
    </row>
    <row r="615" spans="1:46" hidden="1">
      <c r="G615"/>
      <c r="H615" s="79"/>
      <c r="I615" s="83"/>
      <c r="J615" s="1"/>
      <c r="K615" s="1"/>
      <c r="L615" s="79"/>
      <c r="M615" s="83"/>
      <c r="S615" s="79"/>
      <c r="T615" s="83"/>
      <c r="U615" s="79"/>
      <c r="V615" s="111"/>
      <c r="AA615" s="79"/>
      <c r="AB615" s="111"/>
      <c r="AG615" s="25" t="s">
        <v>1095</v>
      </c>
      <c r="AH615" s="79">
        <v>2530</v>
      </c>
      <c r="AK615" s="1">
        <v>845</v>
      </c>
      <c r="AN615" s="111">
        <v>833</v>
      </c>
      <c r="AP615" s="1">
        <v>849</v>
      </c>
      <c r="AS615" s="111">
        <v>833</v>
      </c>
    </row>
    <row r="616" spans="1:46" hidden="1">
      <c r="G616"/>
      <c r="H616" s="79"/>
      <c r="I616" s="83"/>
      <c r="J616" s="1"/>
      <c r="K616" s="1"/>
      <c r="L616" s="79"/>
      <c r="M616" s="83"/>
      <c r="S616" s="79"/>
      <c r="T616" s="83"/>
      <c r="U616" s="79"/>
      <c r="V616" s="111"/>
      <c r="AA616" s="79"/>
      <c r="AB616" s="111"/>
      <c r="AG616" s="25" t="s">
        <v>2748</v>
      </c>
      <c r="AH616" s="79">
        <v>87520</v>
      </c>
      <c r="AK616" s="1">
        <f>9281.2+87011.8</f>
        <v>96293</v>
      </c>
      <c r="AL616" s="1" t="s">
        <v>2298</v>
      </c>
      <c r="AN616" s="111">
        <f>10080+94500</f>
        <v>104580</v>
      </c>
      <c r="AP616" s="1">
        <f>9765.24+91549.23</f>
        <v>101314.47</v>
      </c>
      <c r="AS616" s="111">
        <f>10080+94500</f>
        <v>104580</v>
      </c>
    </row>
    <row r="617" spans="1:46" hidden="1">
      <c r="G617"/>
      <c r="H617" s="79"/>
      <c r="I617" s="83"/>
      <c r="J617" s="1"/>
      <c r="K617" s="1"/>
      <c r="L617" s="79"/>
      <c r="M617" s="83"/>
      <c r="S617" s="79"/>
      <c r="T617" s="83"/>
      <c r="U617" s="79"/>
      <c r="V617" s="111"/>
      <c r="AA617" s="79"/>
      <c r="AB617" s="111"/>
      <c r="AG617" s="25" t="s">
        <v>1096</v>
      </c>
      <c r="AH617" s="79">
        <v>6680</v>
      </c>
      <c r="AK617" s="1">
        <v>4906</v>
      </c>
      <c r="AL617" s="1" t="s">
        <v>2299</v>
      </c>
      <c r="AN617" s="111">
        <v>7056</v>
      </c>
      <c r="AP617" s="1">
        <v>3945</v>
      </c>
      <c r="AS617" s="111">
        <v>4940</v>
      </c>
    </row>
    <row r="618" spans="1:46" hidden="1">
      <c r="G618"/>
      <c r="H618" s="79"/>
      <c r="I618" s="83"/>
      <c r="J618" s="1"/>
      <c r="K618" s="1"/>
      <c r="L618" s="79"/>
      <c r="M618" s="83"/>
      <c r="S618" s="79"/>
      <c r="T618" s="83"/>
      <c r="U618" s="79"/>
      <c r="V618" s="111"/>
      <c r="AA618" s="79"/>
      <c r="AB618" s="111"/>
      <c r="AG618" s="25" t="s">
        <v>1097</v>
      </c>
      <c r="AH618" s="79">
        <v>623180</v>
      </c>
      <c r="AK618" s="1">
        <v>593373</v>
      </c>
      <c r="AL618" s="1" t="s">
        <v>2284</v>
      </c>
      <c r="AN618" s="111">
        <v>624000</v>
      </c>
      <c r="AP618" s="1">
        <v>579943</v>
      </c>
      <c r="AS618" s="111">
        <v>624000</v>
      </c>
    </row>
    <row r="619" spans="1:46" hidden="1">
      <c r="G619"/>
      <c r="H619" s="79"/>
      <c r="I619" s="83"/>
      <c r="J619" s="1"/>
      <c r="K619" s="1"/>
      <c r="L619" s="79"/>
      <c r="M619" s="83"/>
      <c r="S619" s="79"/>
      <c r="T619" s="83"/>
      <c r="U619" s="79"/>
      <c r="V619" s="111"/>
      <c r="AA619" s="79"/>
      <c r="AB619" s="111"/>
      <c r="AG619" s="25" t="s">
        <v>1527</v>
      </c>
      <c r="AH619" s="79">
        <v>50870</v>
      </c>
      <c r="AK619" s="1">
        <f>17463.8+33568.2</f>
        <v>51032</v>
      </c>
      <c r="AN619" s="111">
        <f>17540+35438</f>
        <v>52978</v>
      </c>
      <c r="AP619" s="1">
        <f>17442.39+26753.23</f>
        <v>44195.619999999995</v>
      </c>
      <c r="AS619" s="111">
        <f>17540+35438</f>
        <v>52978</v>
      </c>
    </row>
    <row r="620" spans="1:46" hidden="1">
      <c r="G620"/>
      <c r="H620" s="79"/>
      <c r="I620" s="83"/>
      <c r="J620" s="1"/>
      <c r="K620" s="1"/>
      <c r="L620" s="79"/>
      <c r="M620" s="83"/>
      <c r="S620" s="79"/>
      <c r="T620" s="83"/>
      <c r="U620" s="79"/>
      <c r="V620" s="111"/>
      <c r="AA620" s="79"/>
      <c r="AB620" s="111"/>
      <c r="AG620" s="28" t="s">
        <v>2746</v>
      </c>
      <c r="AN620" s="119"/>
      <c r="AS620" s="111">
        <v>5272</v>
      </c>
    </row>
    <row r="621" spans="1:46" hidden="1">
      <c r="G621"/>
      <c r="H621" s="79"/>
      <c r="I621" s="83"/>
      <c r="J621" s="1"/>
      <c r="K621" s="1"/>
      <c r="L621" s="79"/>
      <c r="M621" s="83"/>
      <c r="S621" s="79"/>
      <c r="T621" s="83"/>
      <c r="U621" s="79"/>
      <c r="V621" s="111"/>
      <c r="AA621" s="79"/>
      <c r="AB621" s="111"/>
      <c r="AG621" s="25" t="s">
        <v>1098</v>
      </c>
      <c r="AH621" s="79">
        <v>260500</v>
      </c>
      <c r="AK621" s="1">
        <v>254226</v>
      </c>
      <c r="AL621" s="1" t="s">
        <v>2285</v>
      </c>
      <c r="AN621" s="111">
        <v>233733</v>
      </c>
      <c r="AO621" s="91"/>
      <c r="AP621" s="1">
        <v>233733</v>
      </c>
      <c r="AS621" s="111">
        <v>210289</v>
      </c>
      <c r="AT621" s="91"/>
    </row>
    <row r="622" spans="1:46">
      <c r="A622" s="6">
        <v>4</v>
      </c>
      <c r="B622">
        <v>2</v>
      </c>
      <c r="C622">
        <v>2</v>
      </c>
      <c r="D622">
        <v>3</v>
      </c>
      <c r="E622">
        <f t="shared" si="69"/>
        <v>4</v>
      </c>
      <c r="F622" s="6" t="s">
        <v>3906</v>
      </c>
      <c r="G622" t="s">
        <v>276</v>
      </c>
      <c r="H622" s="79">
        <v>111255</v>
      </c>
      <c r="I622" s="83"/>
      <c r="J622" s="1">
        <v>104864</v>
      </c>
      <c r="K622" s="1" t="s">
        <v>2295</v>
      </c>
      <c r="L622" s="79">
        <v>106139</v>
      </c>
      <c r="M622" s="83"/>
      <c r="O622" s="111">
        <v>33000</v>
      </c>
      <c r="Q622" s="111">
        <v>11</v>
      </c>
      <c r="R622" s="83">
        <v>73128</v>
      </c>
      <c r="S622" s="79">
        <v>103905</v>
      </c>
      <c r="T622" s="83"/>
      <c r="U622" s="79">
        <v>107547</v>
      </c>
      <c r="V622" s="111"/>
      <c r="W622" s="111">
        <v>33000</v>
      </c>
      <c r="Y622" s="111">
        <v>11</v>
      </c>
      <c r="Z622" s="83">
        <v>74536</v>
      </c>
      <c r="AA622" s="79">
        <v>105052</v>
      </c>
      <c r="AB622" s="111"/>
      <c r="AC622" s="111">
        <v>33000</v>
      </c>
      <c r="AE622" s="111">
        <v>11</v>
      </c>
      <c r="AF622" s="83">
        <f t="shared" ref="AF622:AF626" si="75">AA622-SUM(AC622:AE622)</f>
        <v>72041</v>
      </c>
      <c r="AG622" s="28" t="s">
        <v>903</v>
      </c>
      <c r="AH622" s="79">
        <v>28670</v>
      </c>
      <c r="AK622" s="1">
        <v>15120</v>
      </c>
      <c r="AN622" s="111">
        <v>19580</v>
      </c>
      <c r="AO622" s="91"/>
      <c r="AP622" s="1">
        <f>14227.5+3824.3</f>
        <v>18051.8</v>
      </c>
      <c r="AS622" s="111">
        <v>16554</v>
      </c>
      <c r="AT622" s="91"/>
    </row>
    <row r="623" spans="1:46" hidden="1">
      <c r="A623" s="6"/>
      <c r="G623"/>
      <c r="H623" s="79"/>
      <c r="I623" s="83"/>
      <c r="J623" s="1"/>
      <c r="K623" s="1"/>
      <c r="L623" s="79"/>
      <c r="M623" s="83"/>
      <c r="S623" s="79"/>
      <c r="T623" s="83"/>
      <c r="U623" s="79"/>
      <c r="V623" s="111"/>
      <c r="AA623" s="79"/>
      <c r="AB623" s="111"/>
      <c r="AG623" s="28" t="s">
        <v>2750</v>
      </c>
      <c r="AH623" s="79">
        <v>49010</v>
      </c>
      <c r="AK623" s="1">
        <v>49014</v>
      </c>
      <c r="AN623" s="111">
        <v>49014</v>
      </c>
      <c r="AO623" s="91"/>
      <c r="AP623" s="1">
        <v>49014</v>
      </c>
      <c r="AS623" s="111">
        <v>49014</v>
      </c>
      <c r="AT623" s="91"/>
    </row>
    <row r="624" spans="1:46">
      <c r="A624" s="6">
        <v>4</v>
      </c>
      <c r="B624">
        <v>2</v>
      </c>
      <c r="C624">
        <v>2</v>
      </c>
      <c r="D624">
        <v>4</v>
      </c>
      <c r="E624">
        <f t="shared" si="69"/>
        <v>4</v>
      </c>
      <c r="F624" s="6" t="s">
        <v>3907</v>
      </c>
      <c r="G624" t="s">
        <v>277</v>
      </c>
      <c r="H624" s="79">
        <v>23936</v>
      </c>
      <c r="I624" s="83"/>
      <c r="J624" s="1">
        <v>21301</v>
      </c>
      <c r="K624" s="1"/>
      <c r="L624" s="79">
        <v>39875</v>
      </c>
      <c r="M624" s="83"/>
      <c r="Q624" s="111">
        <v>24800</v>
      </c>
      <c r="R624" s="83">
        <v>15075</v>
      </c>
      <c r="S624" s="79">
        <v>26026</v>
      </c>
      <c r="T624" s="83"/>
      <c r="U624" s="79">
        <v>28275</v>
      </c>
      <c r="V624" s="111"/>
      <c r="Z624" s="83">
        <v>28275</v>
      </c>
      <c r="AA624" s="79">
        <v>28510</v>
      </c>
      <c r="AB624" s="111"/>
      <c r="AE624" s="111">
        <v>18900</v>
      </c>
      <c r="AF624" s="83">
        <f t="shared" si="75"/>
        <v>9610</v>
      </c>
      <c r="AG624" s="25" t="s">
        <v>904</v>
      </c>
      <c r="AH624" s="79">
        <v>16100</v>
      </c>
      <c r="AK624" s="1">
        <v>11668.8</v>
      </c>
      <c r="AL624" s="1" t="s">
        <v>2291</v>
      </c>
      <c r="AN624" s="111">
        <v>18940</v>
      </c>
      <c r="AP624" s="1">
        <v>11939</v>
      </c>
      <c r="AS624" s="160">
        <v>18940</v>
      </c>
      <c r="AT624" s="91"/>
    </row>
    <row r="625" spans="1:46" hidden="1">
      <c r="A625" s="6"/>
      <c r="G625"/>
      <c r="H625" s="79"/>
      <c r="I625" s="83"/>
      <c r="J625" s="1"/>
      <c r="K625" s="1"/>
      <c r="L625" s="79"/>
      <c r="M625" s="83"/>
      <c r="S625" s="79"/>
      <c r="T625" s="83"/>
      <c r="U625" s="79"/>
      <c r="V625" s="111"/>
      <c r="AA625" s="79"/>
      <c r="AB625" s="111"/>
      <c r="AG625" s="25" t="s">
        <v>3139</v>
      </c>
      <c r="AP625" s="1">
        <v>4034</v>
      </c>
      <c r="AQ625" t="s">
        <v>3140</v>
      </c>
      <c r="AS625" s="160"/>
      <c r="AT625" s="91"/>
    </row>
    <row r="626" spans="1:46">
      <c r="A626" s="6">
        <v>4</v>
      </c>
      <c r="B626">
        <v>2</v>
      </c>
      <c r="C626">
        <v>2</v>
      </c>
      <c r="D626">
        <v>5</v>
      </c>
      <c r="E626">
        <f t="shared" si="69"/>
        <v>4</v>
      </c>
      <c r="F626" s="6" t="s">
        <v>3908</v>
      </c>
      <c r="G626" t="s">
        <v>278</v>
      </c>
      <c r="H626" s="79">
        <v>390347</v>
      </c>
      <c r="I626" s="83"/>
      <c r="J626" s="1">
        <v>421761</v>
      </c>
      <c r="K626" s="1"/>
      <c r="L626" s="79">
        <v>432177</v>
      </c>
      <c r="M626" s="83"/>
      <c r="O626" s="111">
        <v>95000</v>
      </c>
      <c r="Q626" s="111">
        <v>44300</v>
      </c>
      <c r="R626" s="83">
        <v>292877</v>
      </c>
      <c r="S626" s="79">
        <v>428304</v>
      </c>
      <c r="T626" s="83"/>
      <c r="U626" s="79">
        <v>435196</v>
      </c>
      <c r="V626" s="111"/>
      <c r="W626" s="111">
        <v>98400</v>
      </c>
      <c r="Z626" s="83">
        <v>336796</v>
      </c>
      <c r="AA626" s="79">
        <v>439756</v>
      </c>
      <c r="AB626" s="111"/>
      <c r="AC626" s="111">
        <v>95000</v>
      </c>
      <c r="AE626" s="111">
        <v>41500</v>
      </c>
      <c r="AF626" s="83">
        <f t="shared" si="75"/>
        <v>303256</v>
      </c>
      <c r="AG626" s="28" t="s">
        <v>1528</v>
      </c>
      <c r="AH626" s="79">
        <v>13930</v>
      </c>
      <c r="AK626" s="1">
        <v>14479.8</v>
      </c>
      <c r="AL626" s="1" t="s">
        <v>2288</v>
      </c>
      <c r="AN626" s="111">
        <v>13927</v>
      </c>
      <c r="AO626" s="91"/>
      <c r="AP626" s="1">
        <v>15537</v>
      </c>
      <c r="AS626" s="111">
        <v>16806</v>
      </c>
      <c r="AT626" s="91"/>
    </row>
    <row r="627" spans="1:46" hidden="1">
      <c r="A627" s="6"/>
      <c r="G627"/>
      <c r="H627" s="79"/>
      <c r="I627" s="83"/>
      <c r="J627" s="1"/>
      <c r="K627" s="1"/>
      <c r="L627" s="79"/>
      <c r="M627" s="83"/>
      <c r="S627" s="79"/>
      <c r="T627" s="83"/>
      <c r="U627" s="79"/>
      <c r="V627" s="111"/>
      <c r="AA627" s="79"/>
      <c r="AB627" s="111"/>
      <c r="AG627" s="28" t="s">
        <v>905</v>
      </c>
      <c r="AH627" s="79">
        <v>3970</v>
      </c>
      <c r="AK627" s="1">
        <v>4191</v>
      </c>
      <c r="AN627" s="111">
        <v>3975</v>
      </c>
      <c r="AO627" s="91"/>
      <c r="AP627" s="1">
        <v>4520</v>
      </c>
      <c r="AS627" s="111">
        <v>4619</v>
      </c>
      <c r="AT627" s="91"/>
    </row>
    <row r="628" spans="1:46" hidden="1">
      <c r="A628" s="6"/>
      <c r="G628"/>
      <c r="H628" s="79"/>
      <c r="I628" s="83"/>
      <c r="J628" s="1"/>
      <c r="K628" s="1"/>
      <c r="L628" s="79"/>
      <c r="M628" s="83"/>
      <c r="S628" s="79"/>
      <c r="T628" s="83"/>
      <c r="U628" s="79"/>
      <c r="V628" s="111"/>
      <c r="AA628" s="79"/>
      <c r="AB628" s="111"/>
      <c r="AG628" s="28" t="s">
        <v>906</v>
      </c>
      <c r="AH628" s="79">
        <v>135400</v>
      </c>
      <c r="AK628" s="1">
        <v>135450</v>
      </c>
      <c r="AL628" s="1" t="s">
        <v>2280</v>
      </c>
      <c r="AN628" s="111">
        <v>135450</v>
      </c>
      <c r="AO628" s="91"/>
      <c r="AP628" s="1">
        <v>135450</v>
      </c>
      <c r="AS628" s="111">
        <v>134444</v>
      </c>
      <c r="AT628" s="91"/>
    </row>
    <row r="629" spans="1:46" hidden="1">
      <c r="A629" s="6"/>
      <c r="G629"/>
      <c r="H629" s="79"/>
      <c r="I629" s="83"/>
      <c r="J629" s="1"/>
      <c r="K629" s="1"/>
      <c r="L629" s="79"/>
      <c r="M629" s="83"/>
      <c r="S629" s="79"/>
      <c r="T629" s="83"/>
      <c r="U629" s="79"/>
      <c r="V629" s="111"/>
      <c r="AA629" s="79"/>
      <c r="AB629" s="111"/>
      <c r="AG629" s="28" t="s">
        <v>907</v>
      </c>
      <c r="AH629" s="79">
        <v>5140</v>
      </c>
      <c r="AK629" s="1">
        <v>5594</v>
      </c>
      <c r="AN629" s="111">
        <v>5595</v>
      </c>
      <c r="AO629" s="91"/>
      <c r="AP629" s="1">
        <v>5594</v>
      </c>
      <c r="AS629" s="111">
        <v>5595</v>
      </c>
      <c r="AT629" s="91"/>
    </row>
    <row r="630" spans="1:46" hidden="1">
      <c r="A630" s="6"/>
      <c r="G630"/>
      <c r="H630" s="79"/>
      <c r="I630" s="83"/>
      <c r="J630" s="1"/>
      <c r="K630" s="1"/>
      <c r="L630" s="79"/>
      <c r="M630" s="83"/>
      <c r="S630" s="79"/>
      <c r="T630" s="83"/>
      <c r="U630" s="79"/>
      <c r="V630" s="111"/>
      <c r="AA630" s="79"/>
      <c r="AB630" s="111"/>
      <c r="AG630" s="28" t="s">
        <v>908</v>
      </c>
      <c r="AH630" s="79">
        <v>41900</v>
      </c>
      <c r="AK630" s="1">
        <v>41895</v>
      </c>
      <c r="AN630" s="111">
        <v>41895</v>
      </c>
      <c r="AO630" s="91"/>
      <c r="AP630" s="1">
        <v>41895</v>
      </c>
      <c r="AS630" s="111">
        <v>41895</v>
      </c>
      <c r="AT630" s="91"/>
    </row>
    <row r="631" spans="1:46" hidden="1">
      <c r="A631" s="6"/>
      <c r="G631"/>
      <c r="H631" s="79"/>
      <c r="I631" s="83"/>
      <c r="J631" s="1"/>
      <c r="K631" s="1"/>
      <c r="L631" s="79"/>
      <c r="M631" s="83"/>
      <c r="S631" s="79"/>
      <c r="T631" s="83"/>
      <c r="U631" s="79"/>
      <c r="V631" s="111"/>
      <c r="AA631" s="79"/>
      <c r="AB631" s="111"/>
      <c r="AG631" s="28" t="s">
        <v>909</v>
      </c>
      <c r="AH631" s="79">
        <v>1080</v>
      </c>
      <c r="AK631" s="1">
        <v>1204.5</v>
      </c>
      <c r="AL631" s="1" t="s">
        <v>2281</v>
      </c>
      <c r="AN631" s="111">
        <v>1051</v>
      </c>
      <c r="AO631" s="91"/>
      <c r="AP631" s="1">
        <v>1227</v>
      </c>
      <c r="AS631" s="111">
        <v>1205</v>
      </c>
      <c r="AT631" s="91"/>
    </row>
    <row r="632" spans="1:46" hidden="1">
      <c r="A632" s="6"/>
      <c r="G632"/>
      <c r="H632" s="79"/>
      <c r="I632" s="83"/>
      <c r="J632" s="1"/>
      <c r="K632" s="1"/>
      <c r="L632" s="79"/>
      <c r="M632" s="83"/>
      <c r="S632" s="79"/>
      <c r="T632" s="83"/>
      <c r="U632" s="79"/>
      <c r="V632" s="111"/>
      <c r="AA632" s="79"/>
      <c r="AB632" s="111"/>
      <c r="AG632" s="28" t="s">
        <v>910</v>
      </c>
      <c r="AH632" s="79">
        <v>28210</v>
      </c>
      <c r="AK632" s="1">
        <f>14108.22*2</f>
        <v>28216.44</v>
      </c>
      <c r="AL632" s="1" t="s">
        <v>2289</v>
      </c>
      <c r="AN632" s="111">
        <v>28218</v>
      </c>
      <c r="AO632" s="91"/>
      <c r="AP632" s="1">
        <v>28218</v>
      </c>
      <c r="AS632" s="111">
        <v>28218</v>
      </c>
      <c r="AT632" s="91"/>
    </row>
    <row r="633" spans="1:46" hidden="1">
      <c r="A633" s="6"/>
      <c r="G633"/>
      <c r="H633" s="79"/>
      <c r="I633" s="83"/>
      <c r="J633" s="1"/>
      <c r="K633" s="1"/>
      <c r="L633" s="79"/>
      <c r="M633" s="83"/>
      <c r="S633" s="79"/>
      <c r="T633" s="83"/>
      <c r="U633" s="79"/>
      <c r="V633" s="111"/>
      <c r="AA633" s="79"/>
      <c r="AB633" s="111"/>
      <c r="AG633" s="28" t="s">
        <v>911</v>
      </c>
      <c r="AH633" s="79">
        <v>27830</v>
      </c>
      <c r="AK633" s="1">
        <v>27825</v>
      </c>
      <c r="AL633" s="1" t="s">
        <v>2283</v>
      </c>
      <c r="AN633" s="111">
        <v>27825</v>
      </c>
      <c r="AO633" s="91"/>
      <c r="AP633" s="1">
        <v>27825</v>
      </c>
      <c r="AS633" s="111">
        <v>27825</v>
      </c>
      <c r="AT633" s="91"/>
    </row>
    <row r="634" spans="1:46" hidden="1">
      <c r="A634" s="6"/>
      <c r="G634"/>
      <c r="H634" s="79"/>
      <c r="I634" s="83"/>
      <c r="J634" s="1"/>
      <c r="K634" s="1"/>
      <c r="L634" s="79"/>
      <c r="M634" s="83"/>
      <c r="S634" s="79"/>
      <c r="T634" s="83"/>
      <c r="U634" s="79"/>
      <c r="V634" s="111"/>
      <c r="AA634" s="79"/>
      <c r="AB634" s="111"/>
      <c r="AG634" s="28" t="s">
        <v>912</v>
      </c>
      <c r="AH634" s="79">
        <v>31250</v>
      </c>
      <c r="AK634" s="1">
        <v>31248</v>
      </c>
      <c r="AL634" s="1" t="s">
        <v>2282</v>
      </c>
      <c r="AN634" s="111">
        <v>31248</v>
      </c>
      <c r="AO634" s="91"/>
      <c r="AP634" s="1">
        <v>31248</v>
      </c>
      <c r="AS634" s="111">
        <v>31248</v>
      </c>
      <c r="AT634" s="91"/>
    </row>
    <row r="635" spans="1:46" hidden="1">
      <c r="A635" s="6"/>
      <c r="G635"/>
      <c r="H635" s="79"/>
      <c r="I635" s="83"/>
      <c r="J635" s="1"/>
      <c r="K635" s="1"/>
      <c r="L635" s="79"/>
      <c r="M635" s="83"/>
      <c r="S635" s="79"/>
      <c r="T635" s="83"/>
      <c r="U635" s="79"/>
      <c r="V635" s="111"/>
      <c r="AA635" s="79"/>
      <c r="AB635" s="111"/>
      <c r="AG635" s="28" t="s">
        <v>913</v>
      </c>
      <c r="AH635" s="79">
        <v>50510</v>
      </c>
      <c r="AK635" s="1">
        <v>46872</v>
      </c>
      <c r="AL635" s="1" t="s">
        <v>2287</v>
      </c>
      <c r="AN635" s="111">
        <v>46872</v>
      </c>
      <c r="AP635" s="1">
        <v>46872</v>
      </c>
      <c r="AS635" s="111">
        <v>46872</v>
      </c>
    </row>
    <row r="636" spans="1:46" hidden="1">
      <c r="A636" s="6"/>
      <c r="G636"/>
      <c r="H636" s="79"/>
      <c r="I636" s="83"/>
      <c r="J636" s="1"/>
      <c r="K636" s="1"/>
      <c r="L636" s="79"/>
      <c r="M636" s="83"/>
      <c r="S636" s="79"/>
      <c r="T636" s="83"/>
      <c r="U636" s="79"/>
      <c r="V636" s="111"/>
      <c r="AA636" s="79"/>
      <c r="AB636" s="111"/>
      <c r="AG636" s="28" t="s">
        <v>1529</v>
      </c>
      <c r="AK636" s="1">
        <v>11365</v>
      </c>
      <c r="AP636" s="1">
        <v>15460</v>
      </c>
      <c r="AS636" s="111">
        <v>15461</v>
      </c>
    </row>
    <row r="637" spans="1:46" hidden="1">
      <c r="A637" s="6"/>
      <c r="G637"/>
      <c r="H637" s="79"/>
      <c r="I637" s="83"/>
      <c r="J637" s="1"/>
      <c r="K637" s="1"/>
      <c r="L637" s="79"/>
      <c r="M637" s="83"/>
      <c r="S637" s="79"/>
      <c r="T637" s="83"/>
      <c r="U637" s="79"/>
      <c r="V637" s="111"/>
      <c r="AA637" s="79"/>
      <c r="AB637" s="111"/>
      <c r="AG637" s="28" t="s">
        <v>1101</v>
      </c>
      <c r="AH637" s="89">
        <v>3420</v>
      </c>
      <c r="AI637" s="90"/>
      <c r="AJ637" s="135"/>
      <c r="AK637" s="5">
        <v>20922.900000000001</v>
      </c>
      <c r="AL637" s="5"/>
      <c r="AM637" s="89"/>
      <c r="AN637" s="111">
        <v>28875</v>
      </c>
      <c r="AP637" s="1">
        <v>23819</v>
      </c>
      <c r="AS637" s="111">
        <v>26250</v>
      </c>
    </row>
    <row r="638" spans="1:46" hidden="1">
      <c r="A638" s="6"/>
      <c r="G638"/>
      <c r="H638" s="79"/>
      <c r="I638" s="83"/>
      <c r="J638" s="1"/>
      <c r="K638" s="1"/>
      <c r="L638" s="79"/>
      <c r="M638" s="83"/>
      <c r="S638" s="79"/>
      <c r="T638" s="83"/>
      <c r="U638" s="79"/>
      <c r="V638" s="111"/>
      <c r="AA638" s="79"/>
      <c r="AB638" s="111"/>
      <c r="AG638" s="25" t="s">
        <v>1100</v>
      </c>
      <c r="AH638" s="79">
        <v>12550</v>
      </c>
      <c r="AK638" s="1">
        <v>12853</v>
      </c>
      <c r="AL638" s="1" t="s">
        <v>2290</v>
      </c>
      <c r="AN638" s="111">
        <v>12853</v>
      </c>
      <c r="AP638" s="1">
        <v>12853</v>
      </c>
      <c r="AS638" s="111">
        <v>13304</v>
      </c>
    </row>
    <row r="639" spans="1:46" hidden="1">
      <c r="A639" s="6"/>
      <c r="G639"/>
      <c r="H639" s="79"/>
      <c r="I639" s="83"/>
      <c r="J639" s="1"/>
      <c r="K639" s="1"/>
      <c r="L639" s="79"/>
      <c r="M639" s="83"/>
      <c r="S639" s="79"/>
      <c r="T639" s="83"/>
      <c r="U639" s="79"/>
      <c r="V639" s="111"/>
      <c r="AA639" s="79"/>
      <c r="AB639" s="111"/>
      <c r="AG639" s="25" t="s">
        <v>1099</v>
      </c>
      <c r="AH639" s="79">
        <v>20280</v>
      </c>
      <c r="AK639" s="1">
        <f>25924.7-2056-3642.78-4.7</f>
        <v>20221.22</v>
      </c>
      <c r="AN639" s="111">
        <f>24543-9-3762-1731</f>
        <v>19041</v>
      </c>
      <c r="AO639" s="91"/>
      <c r="AP639" s="1">
        <f>24531-3762-1731-1067-11</f>
        <v>17960</v>
      </c>
      <c r="AS639" s="111">
        <f>21594-3762-366-15</f>
        <v>17451</v>
      </c>
      <c r="AT639" s="91"/>
    </row>
    <row r="640" spans="1:46" hidden="1">
      <c r="A640" s="6"/>
      <c r="G640"/>
      <c r="H640" s="79"/>
      <c r="I640" s="83"/>
      <c r="J640" s="1"/>
      <c r="K640" s="1"/>
      <c r="L640" s="79"/>
      <c r="M640" s="83"/>
      <c r="S640" s="79"/>
      <c r="T640" s="83"/>
      <c r="U640" s="79"/>
      <c r="V640" s="111"/>
      <c r="AA640" s="79"/>
      <c r="AB640" s="111"/>
      <c r="AG640" s="25" t="s">
        <v>914</v>
      </c>
      <c r="AH640" s="79">
        <v>6470</v>
      </c>
      <c r="AK640" s="1">
        <v>6066</v>
      </c>
      <c r="AN640" s="111">
        <v>6034</v>
      </c>
      <c r="AO640" s="91"/>
      <c r="AP640" s="1">
        <v>6031</v>
      </c>
      <c r="AS640" s="111">
        <v>5778</v>
      </c>
      <c r="AT640" s="91"/>
    </row>
    <row r="641" spans="1:46">
      <c r="A641" s="6">
        <v>4</v>
      </c>
      <c r="B641">
        <v>2</v>
      </c>
      <c r="C641">
        <v>2</v>
      </c>
      <c r="D641">
        <v>5</v>
      </c>
      <c r="E641">
        <f t="shared" ref="E641:E692" si="76">COUNT(A641:D641)</f>
        <v>4</v>
      </c>
      <c r="F641" s="6" t="s">
        <v>3909</v>
      </c>
      <c r="G641" t="s">
        <v>1530</v>
      </c>
      <c r="H641" s="79"/>
      <c r="I641" s="83"/>
      <c r="J641" s="1">
        <v>517.5</v>
      </c>
      <c r="K641" s="1" t="s">
        <v>2292</v>
      </c>
      <c r="L641" s="79">
        <v>750</v>
      </c>
      <c r="M641" s="83"/>
      <c r="Q641" s="111">
        <v>75</v>
      </c>
      <c r="R641" s="83">
        <v>550</v>
      </c>
      <c r="S641" s="79">
        <v>492.5</v>
      </c>
      <c r="T641" s="83"/>
      <c r="U641" s="79">
        <v>750</v>
      </c>
      <c r="V641" s="111" t="s">
        <v>2751</v>
      </c>
      <c r="Y641" s="111">
        <v>87</v>
      </c>
      <c r="Z641" s="83">
        <v>663</v>
      </c>
      <c r="AA641" s="79">
        <v>750</v>
      </c>
      <c r="AB641" s="111"/>
      <c r="AE641" s="111">
        <v>117</v>
      </c>
      <c r="AF641" s="83">
        <f t="shared" ref="AF641:AF654" si="77">AA641-SUM(AC641:AE641)</f>
        <v>633</v>
      </c>
      <c r="AG641" s="25"/>
      <c r="AO641" s="91"/>
      <c r="AT641" s="91"/>
    </row>
    <row r="642" spans="1:46">
      <c r="A642" s="6">
        <v>4</v>
      </c>
      <c r="B642">
        <v>2</v>
      </c>
      <c r="C642">
        <v>2</v>
      </c>
      <c r="D642">
        <v>5</v>
      </c>
      <c r="E642">
        <f t="shared" si="76"/>
        <v>4</v>
      </c>
      <c r="F642" s="6" t="s">
        <v>3909</v>
      </c>
      <c r="G642" t="s">
        <v>4196</v>
      </c>
      <c r="H642" s="79"/>
      <c r="I642" s="83"/>
      <c r="J642" s="1"/>
      <c r="K642" s="1"/>
      <c r="L642" s="79"/>
      <c r="M642" s="83"/>
      <c r="S642" s="79"/>
      <c r="T642" s="83"/>
      <c r="U642" s="79"/>
      <c r="V642" s="111"/>
      <c r="AA642" s="79">
        <v>22566</v>
      </c>
      <c r="AB642" s="111"/>
      <c r="AE642" s="111">
        <v>22500</v>
      </c>
      <c r="AF642" s="83">
        <f t="shared" si="77"/>
        <v>66</v>
      </c>
      <c r="AG642" s="25"/>
      <c r="AO642" s="91"/>
      <c r="AT642" s="91"/>
    </row>
    <row r="643" spans="1:46">
      <c r="A643" s="6">
        <v>4</v>
      </c>
      <c r="B643">
        <v>2</v>
      </c>
      <c r="C643">
        <v>3</v>
      </c>
      <c r="E643">
        <f t="shared" si="76"/>
        <v>3</v>
      </c>
      <c r="F643" s="6" t="s">
        <v>215</v>
      </c>
      <c r="G643" s="6" t="s">
        <v>218</v>
      </c>
      <c r="H643" s="77">
        <v>14874</v>
      </c>
      <c r="J643" s="18">
        <v>15813.54</v>
      </c>
      <c r="L643" s="77">
        <v>16831</v>
      </c>
      <c r="Q643" s="111">
        <v>4424</v>
      </c>
      <c r="R643" s="83">
        <v>12407</v>
      </c>
      <c r="S643" s="77">
        <v>16833</v>
      </c>
      <c r="U643" s="77">
        <v>17986</v>
      </c>
      <c r="Y643" s="111">
        <v>5398</v>
      </c>
      <c r="Z643" s="83">
        <v>12588</v>
      </c>
      <c r="AA643" s="77">
        <v>16964</v>
      </c>
      <c r="AE643" s="111">
        <v>5065</v>
      </c>
      <c r="AF643" s="83">
        <f>AA643-SUM(AC643:AE643)</f>
        <v>11899</v>
      </c>
    </row>
    <row r="644" spans="1:46">
      <c r="A644" s="6">
        <v>4</v>
      </c>
      <c r="B644">
        <v>2</v>
      </c>
      <c r="C644">
        <v>3</v>
      </c>
      <c r="D644">
        <v>1</v>
      </c>
      <c r="E644">
        <f t="shared" si="76"/>
        <v>4</v>
      </c>
      <c r="F644" s="6" t="s">
        <v>3910</v>
      </c>
      <c r="G644" s="1" t="s">
        <v>915</v>
      </c>
      <c r="H644" s="79">
        <v>8960</v>
      </c>
      <c r="I644" s="83"/>
      <c r="J644" s="1">
        <v>8980.5400000000009</v>
      </c>
      <c r="K644" s="1" t="s">
        <v>2293</v>
      </c>
      <c r="L644" s="79">
        <v>9023</v>
      </c>
      <c r="M644" s="83"/>
      <c r="Q644" s="111">
        <v>4424</v>
      </c>
      <c r="R644" s="83">
        <v>4599</v>
      </c>
      <c r="S644" s="79">
        <v>9025</v>
      </c>
      <c r="T644" s="83"/>
      <c r="U644" s="79">
        <v>9030</v>
      </c>
      <c r="V644" s="111"/>
      <c r="Y644" s="111">
        <v>5398</v>
      </c>
      <c r="Z644" s="83">
        <v>3632</v>
      </c>
      <c r="AA644" s="79">
        <v>9286</v>
      </c>
      <c r="AB644" s="111"/>
      <c r="AE644" s="111">
        <v>5065</v>
      </c>
      <c r="AF644" s="83">
        <f t="shared" si="77"/>
        <v>4221</v>
      </c>
      <c r="AG644" s="1" t="s">
        <v>2714</v>
      </c>
      <c r="AP644" s="1">
        <v>9009</v>
      </c>
      <c r="AS644" s="111">
        <v>9009</v>
      </c>
    </row>
    <row r="645" spans="1:46">
      <c r="A645" s="6">
        <v>4</v>
      </c>
      <c r="B645">
        <v>2</v>
      </c>
      <c r="C645">
        <v>3</v>
      </c>
      <c r="D645">
        <v>2</v>
      </c>
      <c r="E645">
        <f t="shared" si="76"/>
        <v>4</v>
      </c>
      <c r="F645" s="6" t="s">
        <v>3911</v>
      </c>
      <c r="G645" s="1" t="s">
        <v>916</v>
      </c>
      <c r="H645" s="79">
        <v>5910</v>
      </c>
      <c r="I645" s="83"/>
      <c r="J645" s="1">
        <v>6833</v>
      </c>
      <c r="K645" s="1" t="s">
        <v>2294</v>
      </c>
      <c r="L645" s="79">
        <v>7808</v>
      </c>
      <c r="M645" s="83"/>
      <c r="R645" s="83">
        <v>7808</v>
      </c>
      <c r="S645" s="79">
        <v>7808</v>
      </c>
      <c r="T645" s="83" t="s">
        <v>2752</v>
      </c>
      <c r="U645" s="79">
        <v>8956</v>
      </c>
      <c r="V645" s="111" t="s">
        <v>2752</v>
      </c>
      <c r="Z645" s="83">
        <v>8956</v>
      </c>
      <c r="AA645" s="79">
        <v>7678</v>
      </c>
      <c r="AB645" s="111" t="s">
        <v>2752</v>
      </c>
      <c r="AF645" s="83">
        <f t="shared" si="77"/>
        <v>7678</v>
      </c>
      <c r="AO645" s="91"/>
      <c r="AT645" s="91"/>
    </row>
    <row r="646" spans="1:46" hidden="1">
      <c r="A646" s="6"/>
      <c r="AO646" s="91"/>
      <c r="AT646" s="91"/>
    </row>
    <row r="647" spans="1:46">
      <c r="A647" s="6">
        <v>4</v>
      </c>
      <c r="B647">
        <v>2</v>
      </c>
      <c r="C647">
        <v>4</v>
      </c>
      <c r="E647">
        <f t="shared" si="76"/>
        <v>3</v>
      </c>
      <c r="F647" s="6" t="s">
        <v>216</v>
      </c>
      <c r="G647" s="6" t="s">
        <v>1088</v>
      </c>
      <c r="H647" s="77">
        <v>421461</v>
      </c>
      <c r="J647" s="18">
        <v>300379</v>
      </c>
      <c r="L647" s="77">
        <v>200315</v>
      </c>
      <c r="Q647" s="111">
        <v>70674</v>
      </c>
      <c r="R647" s="83">
        <v>129641</v>
      </c>
      <c r="S647" s="77">
        <v>200313</v>
      </c>
      <c r="U647" s="77">
        <v>200664</v>
      </c>
      <c r="Y647" s="111">
        <v>71022</v>
      </c>
      <c r="Z647" s="83">
        <v>129642</v>
      </c>
      <c r="AA647" s="77">
        <v>200482</v>
      </c>
      <c r="AE647" s="111">
        <v>70959</v>
      </c>
      <c r="AF647" s="83">
        <f t="shared" si="77"/>
        <v>129523</v>
      </c>
      <c r="AO647" s="91"/>
      <c r="AT647" s="91"/>
    </row>
    <row r="648" spans="1:46">
      <c r="A648" s="6">
        <v>5</v>
      </c>
      <c r="E648">
        <f t="shared" si="76"/>
        <v>1</v>
      </c>
      <c r="F648" s="6" t="s">
        <v>219</v>
      </c>
      <c r="G648" s="6" t="s">
        <v>220</v>
      </c>
      <c r="H648" s="77">
        <v>221996</v>
      </c>
      <c r="J648" s="18">
        <v>271156</v>
      </c>
      <c r="L648" s="77">
        <v>109513</v>
      </c>
      <c r="R648" s="83">
        <f>R649</f>
        <v>12030</v>
      </c>
      <c r="S648" s="77">
        <v>186876.99</v>
      </c>
      <c r="U648" s="77">
        <v>58046</v>
      </c>
      <c r="W648" s="111">
        <v>43079</v>
      </c>
      <c r="Z648" s="83">
        <v>14967</v>
      </c>
      <c r="AA648" s="77">
        <v>146902</v>
      </c>
      <c r="AC648" s="111">
        <v>132564</v>
      </c>
      <c r="AF648" s="83">
        <f t="shared" si="77"/>
        <v>14338</v>
      </c>
      <c r="AG648" s="30"/>
      <c r="AH648" s="86"/>
      <c r="AI648" s="87"/>
      <c r="AJ648" s="137"/>
      <c r="AK648" s="2"/>
      <c r="AL648" s="2"/>
      <c r="AM648" s="86"/>
      <c r="AN648" s="137"/>
      <c r="AO648" s="91" t="s">
        <v>917</v>
      </c>
      <c r="AS648" s="137"/>
      <c r="AT648" s="91"/>
    </row>
    <row r="649" spans="1:46">
      <c r="A649" s="7">
        <v>5</v>
      </c>
      <c r="B649">
        <v>1</v>
      </c>
      <c r="E649">
        <f t="shared" si="76"/>
        <v>2</v>
      </c>
      <c r="F649" s="7" t="s">
        <v>279</v>
      </c>
      <c r="G649" s="6" t="s">
        <v>236</v>
      </c>
      <c r="H649" s="77">
        <v>221996</v>
      </c>
      <c r="J649" s="18">
        <v>271156</v>
      </c>
      <c r="L649" s="77">
        <v>109513</v>
      </c>
      <c r="R649" s="83">
        <f>R650</f>
        <v>12030</v>
      </c>
      <c r="S649" s="77">
        <v>186876.99</v>
      </c>
      <c r="U649" s="77">
        <v>58046</v>
      </c>
      <c r="W649" s="111">
        <v>43079</v>
      </c>
      <c r="Z649" s="83">
        <v>14967</v>
      </c>
      <c r="AA649" s="77">
        <v>146902</v>
      </c>
      <c r="AC649" s="111">
        <v>132564</v>
      </c>
      <c r="AF649" s="83">
        <f t="shared" si="77"/>
        <v>14338</v>
      </c>
      <c r="AO649" s="91"/>
      <c r="AT649" s="91"/>
    </row>
    <row r="650" spans="1:46">
      <c r="A650" s="7">
        <v>5</v>
      </c>
      <c r="B650">
        <v>1</v>
      </c>
      <c r="C650">
        <v>1</v>
      </c>
      <c r="E650">
        <f t="shared" si="76"/>
        <v>3</v>
      </c>
      <c r="F650" s="7" t="s">
        <v>280</v>
      </c>
      <c r="G650" s="6" t="s">
        <v>236</v>
      </c>
      <c r="H650" s="77">
        <v>221996</v>
      </c>
      <c r="J650" s="18">
        <v>271156</v>
      </c>
      <c r="L650" s="81">
        <v>109513</v>
      </c>
      <c r="M650" s="82"/>
      <c r="O650" s="111">
        <v>97483</v>
      </c>
      <c r="R650" s="83">
        <v>12030</v>
      </c>
      <c r="S650" s="77">
        <v>186876.99</v>
      </c>
      <c r="U650" s="77">
        <v>58046</v>
      </c>
      <c r="W650" s="111">
        <v>43079</v>
      </c>
      <c r="Z650" s="83">
        <v>14967</v>
      </c>
      <c r="AA650" s="77">
        <v>146902</v>
      </c>
      <c r="AC650" s="111">
        <v>132564</v>
      </c>
      <c r="AF650" s="83">
        <f t="shared" si="77"/>
        <v>14338</v>
      </c>
      <c r="AO650" s="91"/>
      <c r="AT650" s="91"/>
    </row>
    <row r="651" spans="1:46">
      <c r="A651" s="7">
        <v>5</v>
      </c>
      <c r="B651">
        <v>1</v>
      </c>
      <c r="C651">
        <v>1</v>
      </c>
      <c r="D651">
        <v>1</v>
      </c>
      <c r="E651">
        <f t="shared" si="76"/>
        <v>4</v>
      </c>
      <c r="F651" s="7" t="s">
        <v>3912</v>
      </c>
      <c r="G651" s="1" t="s">
        <v>1531</v>
      </c>
      <c r="H651" s="79"/>
      <c r="I651" s="83"/>
      <c r="J651" s="1">
        <v>934.5</v>
      </c>
      <c r="K651" s="1"/>
      <c r="L651" s="79">
        <v>948</v>
      </c>
      <c r="M651" s="83"/>
      <c r="R651" s="83">
        <v>948</v>
      </c>
      <c r="S651" s="79">
        <v>946</v>
      </c>
      <c r="T651" s="83"/>
      <c r="U651" s="79">
        <v>937</v>
      </c>
      <c r="V651" s="111"/>
      <c r="Z651" s="83">
        <v>937</v>
      </c>
      <c r="AA651" s="79">
        <v>963</v>
      </c>
      <c r="AB651" s="111"/>
      <c r="AF651" s="83">
        <f t="shared" si="77"/>
        <v>963</v>
      </c>
      <c r="AG651" s="28" t="s">
        <v>2753</v>
      </c>
      <c r="AO651" s="91"/>
      <c r="AP651" s="1">
        <v>809</v>
      </c>
      <c r="AS651" s="111">
        <v>809</v>
      </c>
      <c r="AT651" s="91"/>
    </row>
    <row r="652" spans="1:46">
      <c r="A652" s="7">
        <v>5</v>
      </c>
      <c r="B652">
        <v>1</v>
      </c>
      <c r="C652">
        <v>1</v>
      </c>
      <c r="D652">
        <v>2</v>
      </c>
      <c r="E652">
        <f t="shared" si="76"/>
        <v>4</v>
      </c>
      <c r="F652" s="7" t="s">
        <v>3913</v>
      </c>
      <c r="G652" t="s">
        <v>4197</v>
      </c>
      <c r="H652" s="79">
        <v>15545</v>
      </c>
      <c r="I652" s="83"/>
      <c r="J652" s="1">
        <v>14548.98</v>
      </c>
      <c r="K652" s="1"/>
      <c r="L652" s="79">
        <v>14147</v>
      </c>
      <c r="M652" s="83"/>
      <c r="O652" s="111">
        <v>3065</v>
      </c>
      <c r="R652" s="83">
        <v>11082</v>
      </c>
      <c r="S652" s="79">
        <v>13873</v>
      </c>
      <c r="T652" s="83" t="s">
        <v>2664</v>
      </c>
      <c r="U652" s="79">
        <v>14030</v>
      </c>
      <c r="V652" s="111" t="s">
        <v>2754</v>
      </c>
      <c r="Z652" s="83">
        <v>14030</v>
      </c>
      <c r="AA652" s="79">
        <v>13375</v>
      </c>
      <c r="AB652" s="111"/>
      <c r="AF652" s="83">
        <f t="shared" si="77"/>
        <v>13375</v>
      </c>
      <c r="AO652" s="91"/>
      <c r="AT652" s="91"/>
    </row>
    <row r="653" spans="1:46">
      <c r="A653" s="7">
        <v>5</v>
      </c>
      <c r="B653">
        <v>1</v>
      </c>
      <c r="C653">
        <v>1</v>
      </c>
      <c r="D653">
        <v>3</v>
      </c>
      <c r="E653">
        <f t="shared" si="76"/>
        <v>4</v>
      </c>
      <c r="F653" s="7" t="s">
        <v>3914</v>
      </c>
      <c r="G653" t="s">
        <v>281</v>
      </c>
      <c r="H653" s="79">
        <v>12544</v>
      </c>
      <c r="I653" s="83"/>
      <c r="J653" s="1">
        <v>14112.798000000001</v>
      </c>
      <c r="K653" s="1"/>
      <c r="L653" s="107"/>
      <c r="M653" s="108"/>
      <c r="S653" s="107"/>
      <c r="T653" s="108"/>
      <c r="U653" s="94"/>
      <c r="V653" s="113"/>
      <c r="AA653" s="94"/>
      <c r="AB653" s="113"/>
      <c r="AO653" s="91"/>
      <c r="AT653" s="91"/>
    </row>
    <row r="654" spans="1:46">
      <c r="A654" s="7">
        <v>5</v>
      </c>
      <c r="B654">
        <v>1</v>
      </c>
      <c r="C654">
        <v>1</v>
      </c>
      <c r="D654">
        <v>4</v>
      </c>
      <c r="E654">
        <f t="shared" si="76"/>
        <v>4</v>
      </c>
      <c r="F654" s="7" t="s">
        <v>3915</v>
      </c>
      <c r="G654" t="s">
        <v>282</v>
      </c>
      <c r="H654" s="81">
        <v>192892</v>
      </c>
      <c r="I654" s="83"/>
      <c r="J654" s="1">
        <v>241551</v>
      </c>
      <c r="K654" s="1"/>
      <c r="L654" s="79">
        <v>94418</v>
      </c>
      <c r="M654" s="83"/>
      <c r="O654" s="111">
        <v>94418</v>
      </c>
      <c r="S654" s="79">
        <v>172058</v>
      </c>
      <c r="T654" s="83"/>
      <c r="U654" s="79">
        <v>43079</v>
      </c>
      <c r="V654" s="111"/>
      <c r="W654" s="111">
        <v>43079</v>
      </c>
      <c r="AA654" s="79">
        <v>132564</v>
      </c>
      <c r="AB654" s="111"/>
      <c r="AC654" s="111">
        <v>132564</v>
      </c>
      <c r="AF654" s="83">
        <f t="shared" si="77"/>
        <v>0</v>
      </c>
      <c r="AG654" s="28" t="s">
        <v>2138</v>
      </c>
      <c r="AN654" s="111">
        <v>82058</v>
      </c>
      <c r="AO654" s="91" t="s">
        <v>2139</v>
      </c>
      <c r="AP654" s="1">
        <v>94963</v>
      </c>
      <c r="AQ654" s="25" t="s">
        <v>3141</v>
      </c>
      <c r="AR654" s="116"/>
      <c r="AS654" s="111">
        <v>20522</v>
      </c>
      <c r="AT654" s="91" t="s">
        <v>2755</v>
      </c>
    </row>
    <row r="655" spans="1:46" hidden="1">
      <c r="F655" s="7"/>
      <c r="G655"/>
      <c r="H655" s="81"/>
      <c r="I655" s="83"/>
      <c r="J655" s="1"/>
      <c r="K655" s="1"/>
      <c r="L655" s="79"/>
      <c r="M655" s="83"/>
      <c r="S655" s="79"/>
      <c r="T655" s="83"/>
      <c r="U655" s="79"/>
      <c r="V655" s="111"/>
      <c r="AA655" s="79"/>
      <c r="AB655" s="111"/>
      <c r="AG655" s="28" t="s">
        <v>2135</v>
      </c>
      <c r="AN655" s="111">
        <v>1849</v>
      </c>
      <c r="AO655" s="91" t="s">
        <v>2756</v>
      </c>
      <c r="AP655" s="1">
        <v>1442</v>
      </c>
      <c r="AQ655" s="25" t="s">
        <v>2756</v>
      </c>
      <c r="AR655" s="116"/>
      <c r="AT655" s="91"/>
    </row>
    <row r="656" spans="1:46" hidden="1">
      <c r="F656" s="7"/>
      <c r="G656"/>
      <c r="H656" s="81"/>
      <c r="I656" s="83"/>
      <c r="J656" s="1"/>
      <c r="K656" s="1"/>
      <c r="L656" s="79"/>
      <c r="M656" s="83"/>
      <c r="S656" s="79"/>
      <c r="T656" s="83"/>
      <c r="U656" s="79"/>
      <c r="V656" s="111"/>
      <c r="AA656" s="79"/>
      <c r="AB656" s="111"/>
      <c r="AG656" s="28" t="s">
        <v>2136</v>
      </c>
      <c r="AN656" s="111">
        <v>7151</v>
      </c>
      <c r="AO656" s="91" t="s">
        <v>2140</v>
      </c>
      <c r="AP656" s="1">
        <v>6617</v>
      </c>
      <c r="AQ656" s="25" t="s">
        <v>3142</v>
      </c>
      <c r="AR656" s="116"/>
      <c r="AS656" s="111">
        <v>10834</v>
      </c>
      <c r="AT656" s="91" t="s">
        <v>2140</v>
      </c>
    </row>
    <row r="657" spans="1:46" hidden="1">
      <c r="F657" s="7"/>
      <c r="G657"/>
      <c r="H657" s="79"/>
      <c r="I657" s="83"/>
      <c r="J657" s="1"/>
      <c r="K657" s="1"/>
      <c r="L657" s="79"/>
      <c r="M657" s="83"/>
      <c r="S657" s="79"/>
      <c r="T657" s="83"/>
      <c r="U657" s="79"/>
      <c r="V657" s="111"/>
      <c r="AA657" s="79"/>
      <c r="AB657" s="111"/>
      <c r="AG657" s="28" t="s">
        <v>2137</v>
      </c>
      <c r="AN657" s="111">
        <v>3360</v>
      </c>
      <c r="AO657" s="91" t="s">
        <v>2141</v>
      </c>
      <c r="AP657" s="1">
        <v>3344</v>
      </c>
      <c r="AQ657" s="25" t="s">
        <v>2141</v>
      </c>
      <c r="AR657" s="116"/>
      <c r="AT657" s="91"/>
    </row>
    <row r="658" spans="1:46" hidden="1">
      <c r="F658" s="7"/>
      <c r="G658"/>
      <c r="H658" s="79"/>
      <c r="I658" s="83"/>
      <c r="J658" s="1"/>
      <c r="K658" s="1"/>
      <c r="L658" s="79"/>
      <c r="M658" s="83"/>
      <c r="S658" s="79"/>
      <c r="T658" s="83"/>
      <c r="U658" s="79"/>
      <c r="V658" s="111"/>
      <c r="AA658" s="79"/>
      <c r="AB658" s="111"/>
      <c r="AG658" s="28" t="s">
        <v>2757</v>
      </c>
      <c r="AP658" s="1">
        <v>7435.6</v>
      </c>
      <c r="AQ658" s="25" t="s">
        <v>3145</v>
      </c>
      <c r="AR658" s="116"/>
      <c r="AS658" s="111">
        <v>1612</v>
      </c>
      <c r="AT658" s="91" t="s">
        <v>2758</v>
      </c>
    </row>
    <row r="659" spans="1:46" hidden="1">
      <c r="F659" s="7"/>
      <c r="AG659" s="28" t="s">
        <v>2759</v>
      </c>
      <c r="AS659" s="111">
        <v>9030</v>
      </c>
      <c r="AT659" s="91" t="s">
        <v>2760</v>
      </c>
    </row>
    <row r="660" spans="1:46" hidden="1">
      <c r="F660" s="7"/>
      <c r="AG660" s="28" t="s">
        <v>2761</v>
      </c>
      <c r="AP660" s="1">
        <v>3858</v>
      </c>
      <c r="AQ660" s="25" t="s">
        <v>3150</v>
      </c>
      <c r="AR660" s="116"/>
      <c r="AS660" s="111">
        <v>784</v>
      </c>
      <c r="AT660" s="91" t="s">
        <v>2762</v>
      </c>
    </row>
    <row r="661" spans="1:46" hidden="1">
      <c r="F661" s="7"/>
      <c r="AG661" s="28" t="s">
        <v>3143</v>
      </c>
      <c r="AP661" s="1">
        <v>11550</v>
      </c>
      <c r="AQ661" t="s">
        <v>3144</v>
      </c>
      <c r="AT661" s="91"/>
    </row>
    <row r="662" spans="1:46" hidden="1">
      <c r="F662" s="7"/>
      <c r="AG662" s="28" t="s">
        <v>3146</v>
      </c>
      <c r="AP662" s="1">
        <v>10073.5</v>
      </c>
      <c r="AQ662" t="s">
        <v>3147</v>
      </c>
      <c r="AT662" s="91"/>
    </row>
    <row r="663" spans="1:46" hidden="1">
      <c r="F663" s="7"/>
      <c r="AG663" s="28" t="s">
        <v>3148</v>
      </c>
      <c r="AP663" s="1">
        <v>18029</v>
      </c>
      <c r="AT663" s="91"/>
    </row>
    <row r="664" spans="1:46" hidden="1">
      <c r="F664" s="7"/>
      <c r="AG664" s="28" t="s">
        <v>3149</v>
      </c>
      <c r="AP664" s="1">
        <v>9489</v>
      </c>
      <c r="AT664" s="91"/>
    </row>
    <row r="665" spans="1:46" hidden="1">
      <c r="F665" s="7"/>
      <c r="AG665" s="28" t="s">
        <v>3151</v>
      </c>
      <c r="AP665" s="1">
        <v>5255</v>
      </c>
      <c r="AT665" s="91"/>
    </row>
    <row r="666" spans="1:46">
      <c r="A666" s="6">
        <v>6</v>
      </c>
      <c r="E666">
        <f t="shared" si="76"/>
        <v>1</v>
      </c>
      <c r="F666" s="6" t="s">
        <v>221</v>
      </c>
      <c r="G666" s="6" t="s">
        <v>222</v>
      </c>
      <c r="H666" s="77">
        <v>43169</v>
      </c>
      <c r="J666" s="18">
        <v>32201</v>
      </c>
      <c r="L666" s="77">
        <v>36231</v>
      </c>
      <c r="R666" s="83">
        <f>R667</f>
        <v>30528</v>
      </c>
      <c r="S666" s="77">
        <v>35401</v>
      </c>
      <c r="U666" s="77">
        <v>47590</v>
      </c>
      <c r="W666" s="111">
        <v>10884</v>
      </c>
      <c r="Y666" s="111">
        <v>1600</v>
      </c>
      <c r="Z666" s="83">
        <v>35016</v>
      </c>
      <c r="AA666" s="77">
        <v>43386</v>
      </c>
      <c r="AG666" s="30"/>
      <c r="AH666" s="86"/>
      <c r="AI666" s="87"/>
      <c r="AJ666" s="137"/>
      <c r="AK666" s="2"/>
      <c r="AL666" s="2"/>
      <c r="AM666" s="86"/>
      <c r="AN666" s="137"/>
      <c r="AO666" s="91" t="s">
        <v>918</v>
      </c>
      <c r="AS666" s="137"/>
      <c r="AT666" s="91"/>
    </row>
    <row r="667" spans="1:46">
      <c r="A667" s="6">
        <v>6</v>
      </c>
      <c r="B667">
        <v>1</v>
      </c>
      <c r="E667">
        <f t="shared" si="76"/>
        <v>2</v>
      </c>
      <c r="F667" s="6" t="s">
        <v>223</v>
      </c>
      <c r="G667" s="6" t="s">
        <v>224</v>
      </c>
      <c r="H667" s="77">
        <v>43169</v>
      </c>
      <c r="J667" s="18">
        <v>32201</v>
      </c>
      <c r="L667" s="77">
        <v>36231</v>
      </c>
      <c r="N667" s="86"/>
      <c r="R667" s="83">
        <f>R668+R670+R672+R677</f>
        <v>30528</v>
      </c>
      <c r="S667" s="77">
        <v>35401</v>
      </c>
      <c r="U667" s="77">
        <v>47590</v>
      </c>
      <c r="W667" s="111">
        <v>10884</v>
      </c>
      <c r="Y667" s="111">
        <v>1600</v>
      </c>
      <c r="Z667" s="83">
        <v>35016</v>
      </c>
      <c r="AA667" s="77">
        <v>43386</v>
      </c>
      <c r="AO667" s="91"/>
      <c r="AT667" s="91"/>
    </row>
    <row r="668" spans="1:46">
      <c r="A668" s="6">
        <v>6</v>
      </c>
      <c r="B668">
        <v>1</v>
      </c>
      <c r="C668">
        <v>1</v>
      </c>
      <c r="E668">
        <f t="shared" si="76"/>
        <v>3</v>
      </c>
      <c r="F668" s="6" t="s">
        <v>225</v>
      </c>
      <c r="G668" s="6" t="s">
        <v>227</v>
      </c>
      <c r="H668" s="77">
        <v>12449</v>
      </c>
      <c r="J668" s="18">
        <v>12888</v>
      </c>
      <c r="L668" s="77">
        <v>12198</v>
      </c>
      <c r="Q668" s="111">
        <v>22</v>
      </c>
      <c r="R668" s="83">
        <v>12176</v>
      </c>
      <c r="S668" s="77">
        <v>12103</v>
      </c>
      <c r="U668" s="77">
        <v>12581</v>
      </c>
      <c r="Y668" s="111">
        <v>22</v>
      </c>
      <c r="Z668" s="83">
        <v>12559</v>
      </c>
      <c r="AA668" s="77">
        <v>12647</v>
      </c>
      <c r="AE668" s="111">
        <v>22</v>
      </c>
      <c r="AF668" s="83">
        <f t="shared" ref="AF668:AF673" si="78">AA668-SUM(AC668:AE668)</f>
        <v>12625</v>
      </c>
      <c r="AG668" s="28" t="s">
        <v>919</v>
      </c>
      <c r="AH668" s="79">
        <v>11080</v>
      </c>
      <c r="AK668" s="1">
        <v>11064</v>
      </c>
      <c r="AL668" s="1" t="s">
        <v>1532</v>
      </c>
      <c r="AN668" s="111">
        <v>11064</v>
      </c>
      <c r="AO668" s="91" t="s">
        <v>1763</v>
      </c>
      <c r="AP668" s="1">
        <v>11064</v>
      </c>
      <c r="AQ668" s="25" t="s">
        <v>1763</v>
      </c>
      <c r="AR668" s="116"/>
      <c r="AT668" s="91"/>
    </row>
    <row r="669" spans="1:46">
      <c r="A669" s="6">
        <v>6</v>
      </c>
      <c r="B669">
        <v>1</v>
      </c>
      <c r="C669">
        <v>1</v>
      </c>
      <c r="D669">
        <v>1</v>
      </c>
      <c r="E669">
        <f t="shared" si="76"/>
        <v>4</v>
      </c>
      <c r="F669" s="6" t="s">
        <v>3916</v>
      </c>
      <c r="G669" s="6" t="s">
        <v>227</v>
      </c>
      <c r="H669" s="77">
        <v>12449</v>
      </c>
      <c r="I669" s="83"/>
      <c r="J669" s="18">
        <v>12888</v>
      </c>
      <c r="K669" s="1" t="s">
        <v>2453</v>
      </c>
      <c r="L669" s="77">
        <v>12198</v>
      </c>
      <c r="M669" s="83"/>
      <c r="S669" s="79">
        <v>12103</v>
      </c>
      <c r="T669" s="83"/>
      <c r="U669" s="77">
        <v>12581</v>
      </c>
      <c r="AA669" s="77">
        <v>12647</v>
      </c>
      <c r="AE669" s="111">
        <v>22</v>
      </c>
      <c r="AF669" s="83">
        <f t="shared" si="78"/>
        <v>12625</v>
      </c>
      <c r="AO669" s="91"/>
      <c r="AQ669" s="25"/>
      <c r="AR669" s="116"/>
      <c r="AT669" s="91"/>
    </row>
    <row r="670" spans="1:46">
      <c r="A670" s="6">
        <v>6</v>
      </c>
      <c r="B670">
        <v>1</v>
      </c>
      <c r="C670">
        <v>2</v>
      </c>
      <c r="E670">
        <f t="shared" si="76"/>
        <v>3</v>
      </c>
      <c r="F670" s="6" t="s">
        <v>226</v>
      </c>
      <c r="G670" s="6" t="s">
        <v>228</v>
      </c>
      <c r="H670" s="77">
        <v>7208</v>
      </c>
      <c r="J670" s="18">
        <v>7347</v>
      </c>
      <c r="L670" s="77">
        <v>7868</v>
      </c>
      <c r="O670" s="111">
        <v>887</v>
      </c>
      <c r="Q670" s="111">
        <v>78</v>
      </c>
      <c r="R670" s="83">
        <v>6903</v>
      </c>
      <c r="S670" s="77">
        <v>7345</v>
      </c>
      <c r="U670" s="77">
        <v>7714</v>
      </c>
      <c r="W670" s="111">
        <v>884</v>
      </c>
      <c r="Y670" s="111">
        <v>78</v>
      </c>
      <c r="Z670" s="83">
        <v>6752</v>
      </c>
      <c r="AA670" s="77">
        <v>7478</v>
      </c>
      <c r="AC670" s="111">
        <v>1023</v>
      </c>
      <c r="AE670" s="111">
        <v>78</v>
      </c>
      <c r="AF670" s="83">
        <f t="shared" si="78"/>
        <v>6377</v>
      </c>
    </row>
    <row r="671" spans="1:46">
      <c r="A671" s="6">
        <v>6</v>
      </c>
      <c r="B671">
        <v>1</v>
      </c>
      <c r="C671">
        <v>2</v>
      </c>
      <c r="D671">
        <v>1</v>
      </c>
      <c r="E671">
        <f t="shared" si="76"/>
        <v>4</v>
      </c>
      <c r="F671" s="6" t="s">
        <v>3917</v>
      </c>
      <c r="G671" s="14" t="s">
        <v>9</v>
      </c>
      <c r="H671" s="79">
        <v>7100</v>
      </c>
      <c r="I671" s="83"/>
      <c r="J671" s="1">
        <v>7346.777</v>
      </c>
      <c r="K671" s="1"/>
      <c r="L671" s="79">
        <v>7868</v>
      </c>
      <c r="M671" s="91" t="s">
        <v>1762</v>
      </c>
      <c r="S671" s="122">
        <v>7345</v>
      </c>
      <c r="T671" s="91"/>
      <c r="U671" s="79">
        <v>7714</v>
      </c>
      <c r="V671" s="117" t="s">
        <v>1762</v>
      </c>
      <c r="AA671" s="77">
        <v>7478</v>
      </c>
      <c r="AB671" s="117"/>
      <c r="AC671" s="111">
        <v>1023</v>
      </c>
      <c r="AE671" s="111">
        <v>78</v>
      </c>
      <c r="AF671" s="83">
        <f t="shared" si="78"/>
        <v>6377</v>
      </c>
    </row>
    <row r="672" spans="1:46">
      <c r="A672" s="6">
        <v>6</v>
      </c>
      <c r="B672">
        <v>1</v>
      </c>
      <c r="C672">
        <v>3</v>
      </c>
      <c r="E672">
        <f t="shared" si="76"/>
        <v>3</v>
      </c>
      <c r="F672" s="6" t="s">
        <v>230</v>
      </c>
      <c r="G672" s="6" t="s">
        <v>229</v>
      </c>
      <c r="H672" s="77">
        <v>19634</v>
      </c>
      <c r="J672" s="26">
        <v>10279</v>
      </c>
      <c r="K672" s="26"/>
      <c r="L672" s="77">
        <v>10371</v>
      </c>
      <c r="R672" s="83">
        <v>10371</v>
      </c>
      <c r="S672" s="77">
        <v>10244</v>
      </c>
      <c r="U672" s="77">
        <v>25356</v>
      </c>
      <c r="W672" s="111">
        <v>10000</v>
      </c>
      <c r="Z672" s="83">
        <v>15356</v>
      </c>
      <c r="AA672" s="77">
        <v>21314</v>
      </c>
      <c r="AC672" s="111">
        <v>7500</v>
      </c>
      <c r="AF672" s="83">
        <f t="shared" si="78"/>
        <v>13814</v>
      </c>
      <c r="AG672" s="28" t="s">
        <v>920</v>
      </c>
      <c r="AH672" s="79">
        <v>4130</v>
      </c>
      <c r="AK672" s="1">
        <v>5981.5</v>
      </c>
      <c r="AN672" s="111">
        <v>5982</v>
      </c>
      <c r="AO672" s="91"/>
      <c r="AP672" s="1">
        <v>5981.5</v>
      </c>
      <c r="AS672" s="111">
        <v>5982</v>
      </c>
      <c r="AT672" s="91"/>
    </row>
    <row r="673" spans="1:46">
      <c r="A673" s="6">
        <v>6</v>
      </c>
      <c r="B673">
        <v>1</v>
      </c>
      <c r="C673">
        <v>3</v>
      </c>
      <c r="D673">
        <v>1</v>
      </c>
      <c r="E673">
        <f t="shared" si="76"/>
        <v>4</v>
      </c>
      <c r="F673" s="6" t="s">
        <v>3918</v>
      </c>
      <c r="G673" t="s">
        <v>1533</v>
      </c>
      <c r="H673" s="79"/>
      <c r="I673" s="83"/>
      <c r="J673" s="1">
        <v>10278.879999999999</v>
      </c>
      <c r="K673" s="1"/>
      <c r="L673" s="79">
        <v>10371</v>
      </c>
      <c r="M673" s="83"/>
      <c r="S673" s="79">
        <v>10244</v>
      </c>
      <c r="T673" s="83"/>
      <c r="U673" s="79">
        <v>25356</v>
      </c>
      <c r="V673" s="111"/>
      <c r="AA673" s="77">
        <v>21314</v>
      </c>
      <c r="AB673" s="111"/>
      <c r="AC673" s="111">
        <v>7500</v>
      </c>
      <c r="AF673" s="83">
        <f t="shared" si="78"/>
        <v>13814</v>
      </c>
      <c r="AG673" s="28" t="s">
        <v>921</v>
      </c>
      <c r="AH673" s="79">
        <v>900</v>
      </c>
      <c r="AK673" s="1">
        <v>890</v>
      </c>
      <c r="AN673" s="111">
        <v>900</v>
      </c>
      <c r="AO673" s="91"/>
      <c r="AP673" s="1">
        <v>890</v>
      </c>
      <c r="AS673" s="111">
        <v>900</v>
      </c>
      <c r="AT673" s="91"/>
    </row>
    <row r="674" spans="1:46" hidden="1">
      <c r="A674" s="6"/>
      <c r="AG674" s="28" t="s">
        <v>922</v>
      </c>
      <c r="AH674" s="79">
        <v>2450</v>
      </c>
      <c r="AK674" s="1">
        <v>2500</v>
      </c>
      <c r="AN674" s="111">
        <v>2500</v>
      </c>
      <c r="AO674" s="91"/>
      <c r="AP674" s="1">
        <v>2500</v>
      </c>
      <c r="AS674" s="111">
        <v>2500</v>
      </c>
      <c r="AT674" s="91"/>
    </row>
    <row r="675" spans="1:46" hidden="1">
      <c r="A675" s="6"/>
      <c r="N675" s="94"/>
      <c r="O675" s="113"/>
      <c r="P675" s="113"/>
      <c r="Q675" s="113"/>
      <c r="R675" s="95"/>
      <c r="AG675" s="28" t="s">
        <v>2763</v>
      </c>
      <c r="AH675" s="79">
        <v>11250</v>
      </c>
      <c r="AN675" s="113"/>
      <c r="AO675" s="95"/>
      <c r="AP675" s="12"/>
      <c r="AS675" s="113">
        <v>15000</v>
      </c>
      <c r="AT675" s="91"/>
    </row>
    <row r="676" spans="1:46" hidden="1">
      <c r="A676" s="6"/>
      <c r="N676" s="94"/>
      <c r="O676" s="113"/>
      <c r="P676" s="113"/>
      <c r="Q676" s="113"/>
      <c r="R676" s="95"/>
      <c r="AG676" s="28" t="s">
        <v>1561</v>
      </c>
      <c r="AH676" s="92"/>
      <c r="AK676" s="1">
        <v>739.2</v>
      </c>
      <c r="AN676" s="113"/>
      <c r="AO676" s="95"/>
      <c r="AP676" s="12"/>
      <c r="AS676" s="113">
        <v>740</v>
      </c>
      <c r="AT676" s="91"/>
    </row>
    <row r="677" spans="1:46">
      <c r="A677" s="6">
        <v>6</v>
      </c>
      <c r="B677">
        <v>1</v>
      </c>
      <c r="C677">
        <v>4</v>
      </c>
      <c r="E677">
        <f t="shared" si="76"/>
        <v>3</v>
      </c>
      <c r="F677" s="6" t="s">
        <v>231</v>
      </c>
      <c r="G677" s="6" t="s">
        <v>232</v>
      </c>
      <c r="H677" s="77">
        <v>3878</v>
      </c>
      <c r="J677" s="18">
        <v>1688</v>
      </c>
      <c r="L677" s="77">
        <v>5794</v>
      </c>
      <c r="O677" s="111">
        <v>3300</v>
      </c>
      <c r="Q677" s="111">
        <v>1416</v>
      </c>
      <c r="R677" s="83">
        <v>1078</v>
      </c>
      <c r="S677" s="77">
        <v>5709</v>
      </c>
      <c r="U677" s="77">
        <v>1939</v>
      </c>
      <c r="Y677" s="111">
        <v>1500</v>
      </c>
      <c r="Z677" s="83">
        <v>439</v>
      </c>
      <c r="AA677" s="77">
        <v>1947</v>
      </c>
      <c r="AE677" s="111">
        <v>1499</v>
      </c>
      <c r="AF677" s="83">
        <f t="shared" ref="AF677:AF678" si="79">AA677-SUM(AC677:AE677)</f>
        <v>448</v>
      </c>
      <c r="AG677" s="28" t="s">
        <v>923</v>
      </c>
      <c r="AH677" s="79">
        <v>1180</v>
      </c>
      <c r="AK677" s="1">
        <v>512</v>
      </c>
      <c r="AN677" s="111">
        <v>257</v>
      </c>
      <c r="AO677" s="91"/>
      <c r="AP677" s="1">
        <v>482</v>
      </c>
      <c r="AS677" s="111">
        <v>257</v>
      </c>
      <c r="AT677" s="91"/>
    </row>
    <row r="678" spans="1:46">
      <c r="A678" s="6">
        <v>6</v>
      </c>
      <c r="B678">
        <v>1</v>
      </c>
      <c r="C678">
        <v>4</v>
      </c>
      <c r="D678">
        <v>1</v>
      </c>
      <c r="E678">
        <f t="shared" si="76"/>
        <v>4</v>
      </c>
      <c r="F678" s="6" t="s">
        <v>3919</v>
      </c>
      <c r="G678" s="6" t="s">
        <v>232</v>
      </c>
      <c r="H678" s="77">
        <v>3878</v>
      </c>
      <c r="I678" s="83"/>
      <c r="J678" s="18">
        <v>1688</v>
      </c>
      <c r="K678" s="1" t="s">
        <v>2245</v>
      </c>
      <c r="L678" s="77">
        <v>5794</v>
      </c>
      <c r="M678" s="83"/>
      <c r="S678" s="79">
        <v>5709</v>
      </c>
      <c r="T678" s="83"/>
      <c r="U678" s="77">
        <v>1939</v>
      </c>
      <c r="V678" s="111"/>
      <c r="AA678" s="77">
        <v>1947</v>
      </c>
      <c r="AB678" s="111"/>
      <c r="AE678" s="111">
        <v>1499</v>
      </c>
      <c r="AF678" s="83">
        <f t="shared" si="79"/>
        <v>448</v>
      </c>
      <c r="AG678" s="28" t="s">
        <v>924</v>
      </c>
      <c r="AH678" s="79">
        <v>1490</v>
      </c>
      <c r="AN678" s="113"/>
      <c r="AO678" s="91"/>
      <c r="AS678" s="113"/>
      <c r="AT678" s="91"/>
    </row>
    <row r="679" spans="1:46" hidden="1">
      <c r="A679" s="6"/>
      <c r="AG679" s="28" t="s">
        <v>1102</v>
      </c>
      <c r="AH679" s="130"/>
      <c r="AI679" s="144"/>
      <c r="AJ679" s="132"/>
      <c r="AK679" s="12"/>
      <c r="AL679" s="12"/>
      <c r="AM679" s="94"/>
      <c r="AN679" s="111">
        <v>3990</v>
      </c>
      <c r="AO679" s="91"/>
      <c r="AP679" s="1">
        <v>3937.5</v>
      </c>
      <c r="AT679" s="91"/>
    </row>
    <row r="680" spans="1:46" hidden="1">
      <c r="A680" s="6"/>
      <c r="AG680" s="28" t="s">
        <v>1562</v>
      </c>
      <c r="AH680" s="92"/>
      <c r="AK680" s="1">
        <v>738.9</v>
      </c>
      <c r="AL680" s="12"/>
      <c r="AM680" s="94"/>
      <c r="AO680" s="91"/>
      <c r="AP680" s="1">
        <v>851</v>
      </c>
      <c r="AS680" s="111">
        <v>1010</v>
      </c>
      <c r="AT680" s="91"/>
    </row>
    <row r="681" spans="1:46" hidden="1">
      <c r="A681" s="6"/>
      <c r="AG681" s="28" t="s">
        <v>2764</v>
      </c>
      <c r="AH681" s="92"/>
      <c r="AL681" s="12"/>
      <c r="AM681" s="94"/>
      <c r="AO681" s="91"/>
      <c r="AP681" s="1">
        <v>288</v>
      </c>
      <c r="AS681" s="111">
        <v>480</v>
      </c>
      <c r="AT681" s="91"/>
    </row>
    <row r="682" spans="1:46">
      <c r="A682" s="7">
        <v>7</v>
      </c>
      <c r="E682">
        <f t="shared" si="76"/>
        <v>1</v>
      </c>
      <c r="F682" s="7" t="s">
        <v>283</v>
      </c>
      <c r="G682" s="6" t="s">
        <v>288</v>
      </c>
      <c r="H682" s="77">
        <v>158391</v>
      </c>
      <c r="J682" s="18">
        <v>167291</v>
      </c>
      <c r="L682" s="77">
        <v>238466</v>
      </c>
      <c r="R682" s="83">
        <f>R683</f>
        <v>176916</v>
      </c>
      <c r="S682" s="77">
        <v>153164</v>
      </c>
      <c r="U682" s="77">
        <v>220848</v>
      </c>
      <c r="W682" s="111">
        <v>10255</v>
      </c>
      <c r="Y682" s="111">
        <v>195</v>
      </c>
      <c r="Z682" s="83">
        <v>210398</v>
      </c>
      <c r="AA682" s="77">
        <v>178408</v>
      </c>
      <c r="AO682" s="91"/>
      <c r="AT682" s="91"/>
    </row>
    <row r="683" spans="1:46">
      <c r="A683" s="7">
        <v>7</v>
      </c>
      <c r="B683">
        <v>1</v>
      </c>
      <c r="E683">
        <f t="shared" si="76"/>
        <v>2</v>
      </c>
      <c r="F683" s="7" t="s">
        <v>285</v>
      </c>
      <c r="G683" s="6" t="s">
        <v>288</v>
      </c>
      <c r="H683" s="77">
        <v>158391</v>
      </c>
      <c r="J683" s="18">
        <v>167291</v>
      </c>
      <c r="L683" s="81">
        <v>238466</v>
      </c>
      <c r="M683" s="82"/>
      <c r="N683" s="86">
        <f>H683/$H$3</f>
        <v>1.3702947512306534</v>
      </c>
      <c r="R683" s="83">
        <f>R684+R691+R704</f>
        <v>176916</v>
      </c>
      <c r="S683" s="77">
        <v>153164</v>
      </c>
      <c r="U683" s="77">
        <v>220848</v>
      </c>
      <c r="W683" s="111">
        <v>10255</v>
      </c>
      <c r="Y683" s="111">
        <v>195</v>
      </c>
      <c r="Z683" s="83">
        <v>210398</v>
      </c>
      <c r="AA683" s="77">
        <v>178408</v>
      </c>
      <c r="AG683" s="30"/>
      <c r="AH683" s="86"/>
      <c r="AI683" s="87"/>
      <c r="AJ683" s="137"/>
      <c r="AK683" s="2"/>
      <c r="AL683" s="2"/>
      <c r="AM683" s="86"/>
      <c r="AN683" s="137"/>
      <c r="AO683" s="91" t="s">
        <v>818</v>
      </c>
      <c r="AS683" s="137"/>
      <c r="AT683" s="91"/>
    </row>
    <row r="684" spans="1:46">
      <c r="A684" s="7">
        <v>7</v>
      </c>
      <c r="B684">
        <v>1</v>
      </c>
      <c r="C684">
        <v>1</v>
      </c>
      <c r="E684">
        <f t="shared" si="76"/>
        <v>3</v>
      </c>
      <c r="F684" s="7" t="s">
        <v>284</v>
      </c>
      <c r="G684" s="6" t="s">
        <v>289</v>
      </c>
      <c r="H684" s="77">
        <v>74451</v>
      </c>
      <c r="J684" s="18">
        <v>77790</v>
      </c>
      <c r="L684" s="77">
        <v>76568</v>
      </c>
      <c r="N684" s="86"/>
      <c r="O684" s="111">
        <v>699</v>
      </c>
      <c r="Q684" s="111">
        <v>195</v>
      </c>
      <c r="R684" s="83">
        <v>75674</v>
      </c>
      <c r="S684" s="77">
        <v>69843</v>
      </c>
      <c r="U684" s="77">
        <v>70738</v>
      </c>
      <c r="Y684" s="111">
        <v>195</v>
      </c>
      <c r="Z684" s="83">
        <v>70543</v>
      </c>
      <c r="AA684" s="77">
        <v>67531</v>
      </c>
      <c r="AE684" s="111">
        <v>190</v>
      </c>
      <c r="AF684" s="83">
        <f t="shared" ref="AF684:AF686" si="80">AA684-SUM(AC684:AE684)</f>
        <v>67341</v>
      </c>
      <c r="AG684" s="30"/>
      <c r="AH684" s="86"/>
      <c r="AI684" s="87"/>
      <c r="AJ684" s="137"/>
      <c r="AK684" s="2"/>
      <c r="AL684" s="2"/>
      <c r="AM684" s="86"/>
      <c r="AN684" s="137"/>
      <c r="AO684" s="91"/>
      <c r="AS684" s="137"/>
      <c r="AT684" s="91"/>
    </row>
    <row r="685" spans="1:46">
      <c r="A685" s="7">
        <v>7</v>
      </c>
      <c r="B685">
        <v>1</v>
      </c>
      <c r="C685">
        <v>1</v>
      </c>
      <c r="D685">
        <v>1</v>
      </c>
      <c r="E685">
        <f t="shared" si="76"/>
        <v>4</v>
      </c>
      <c r="F685" s="7" t="s">
        <v>3920</v>
      </c>
      <c r="G685" t="s">
        <v>241</v>
      </c>
      <c r="H685" s="79">
        <v>66962</v>
      </c>
      <c r="I685" s="83"/>
      <c r="J685" s="1">
        <v>68473.5</v>
      </c>
      <c r="K685" s="1"/>
      <c r="L685" s="79">
        <v>69367</v>
      </c>
      <c r="M685" s="83"/>
      <c r="R685" s="83">
        <v>69367</v>
      </c>
      <c r="S685" s="79">
        <v>63196.7</v>
      </c>
      <c r="T685" s="83"/>
      <c r="U685" s="79">
        <v>63961</v>
      </c>
      <c r="V685" s="111" t="s">
        <v>2765</v>
      </c>
      <c r="Z685" s="83">
        <v>63961</v>
      </c>
      <c r="AA685" s="79">
        <v>60835</v>
      </c>
      <c r="AB685" s="111"/>
      <c r="AF685" s="83">
        <f t="shared" si="80"/>
        <v>60835</v>
      </c>
    </row>
    <row r="686" spans="1:46">
      <c r="A686" s="7">
        <v>7</v>
      </c>
      <c r="B686">
        <v>1</v>
      </c>
      <c r="C686">
        <v>1</v>
      </c>
      <c r="D686">
        <v>2</v>
      </c>
      <c r="E686">
        <f t="shared" si="76"/>
        <v>4</v>
      </c>
      <c r="F686" s="7" t="s">
        <v>3455</v>
      </c>
      <c r="G686" t="s">
        <v>290</v>
      </c>
      <c r="H686" s="79">
        <v>6865</v>
      </c>
      <c r="I686" s="83"/>
      <c r="J686" s="1">
        <v>8650.86</v>
      </c>
      <c r="K686" s="1"/>
      <c r="L686" s="79">
        <v>6480</v>
      </c>
      <c r="M686" s="83"/>
      <c r="O686" s="111">
        <v>699</v>
      </c>
      <c r="Q686" s="111">
        <v>195</v>
      </c>
      <c r="R686" s="83">
        <v>5586</v>
      </c>
      <c r="S686" s="79">
        <v>5997</v>
      </c>
      <c r="T686" s="83"/>
      <c r="U686" s="79">
        <v>6078</v>
      </c>
      <c r="V686" s="111"/>
      <c r="AA686" s="79">
        <v>6039</v>
      </c>
      <c r="AB686" s="111"/>
      <c r="AE686" s="111">
        <v>190</v>
      </c>
      <c r="AF686" s="83">
        <f t="shared" si="80"/>
        <v>5849</v>
      </c>
      <c r="AG686" s="28" t="s">
        <v>1563</v>
      </c>
      <c r="AH686" s="79">
        <v>4020</v>
      </c>
      <c r="AK686" s="1">
        <v>3742.59</v>
      </c>
      <c r="AL686" s="1" t="s">
        <v>1564</v>
      </c>
      <c r="AN686" s="111">
        <v>3803</v>
      </c>
      <c r="AO686" s="91" t="s">
        <v>925</v>
      </c>
      <c r="AP686" s="1">
        <v>3795</v>
      </c>
      <c r="AQ686" s="25" t="s">
        <v>925</v>
      </c>
      <c r="AR686" s="116"/>
      <c r="AS686" s="111">
        <v>3803</v>
      </c>
      <c r="AT686" s="91" t="s">
        <v>2766</v>
      </c>
    </row>
    <row r="687" spans="1:46" hidden="1">
      <c r="A687" s="6"/>
      <c r="G687"/>
      <c r="H687" s="79"/>
      <c r="I687" s="83"/>
      <c r="J687" s="1"/>
      <c r="K687" s="1"/>
      <c r="L687" s="79"/>
      <c r="M687" s="83"/>
      <c r="S687" s="79"/>
      <c r="T687" s="83"/>
      <c r="U687" s="79"/>
      <c r="V687" s="111"/>
      <c r="AA687" s="79"/>
      <c r="AB687" s="111"/>
      <c r="AG687" s="28" t="s">
        <v>1565</v>
      </c>
      <c r="AH687" s="79">
        <v>370</v>
      </c>
      <c r="AK687" s="1">
        <v>450</v>
      </c>
      <c r="AN687" s="111">
        <v>450</v>
      </c>
      <c r="AO687" s="91"/>
      <c r="AP687" s="1">
        <v>450</v>
      </c>
      <c r="AS687" s="111">
        <v>450</v>
      </c>
      <c r="AT687" s="91"/>
    </row>
    <row r="688" spans="1:46" hidden="1">
      <c r="A688" s="6"/>
      <c r="G688"/>
      <c r="H688" s="79"/>
      <c r="I688" s="83"/>
      <c r="J688" s="1"/>
      <c r="K688" s="1"/>
      <c r="L688" s="79"/>
      <c r="M688" s="83"/>
      <c r="S688" s="79"/>
      <c r="T688" s="83"/>
      <c r="U688" s="79"/>
      <c r="V688" s="111"/>
      <c r="AA688" s="79"/>
      <c r="AB688" s="111"/>
      <c r="AG688" s="28" t="s">
        <v>3152</v>
      </c>
      <c r="AH688" s="79">
        <v>280</v>
      </c>
      <c r="AK688" s="1">
        <v>275</v>
      </c>
      <c r="AN688" s="111">
        <v>276</v>
      </c>
      <c r="AO688" s="91"/>
      <c r="AP688" s="1">
        <v>275</v>
      </c>
      <c r="AS688" s="111">
        <v>295</v>
      </c>
      <c r="AT688" s="91"/>
    </row>
    <row r="689" spans="1:46">
      <c r="A689" s="7">
        <v>7</v>
      </c>
      <c r="B689">
        <v>1</v>
      </c>
      <c r="C689">
        <v>1</v>
      </c>
      <c r="D689">
        <v>3</v>
      </c>
      <c r="E689">
        <f t="shared" si="76"/>
        <v>4</v>
      </c>
      <c r="F689" s="7" t="s">
        <v>3921</v>
      </c>
      <c r="G689" t="s">
        <v>1566</v>
      </c>
      <c r="H689" s="79"/>
      <c r="I689" s="83"/>
      <c r="J689" s="1">
        <v>166</v>
      </c>
      <c r="K689" s="1"/>
      <c r="L689" s="79">
        <v>221</v>
      </c>
      <c r="M689" s="83"/>
      <c r="R689" s="83">
        <v>221</v>
      </c>
      <c r="S689" s="79">
        <v>149.6</v>
      </c>
      <c r="T689" s="83"/>
      <c r="U689" s="79">
        <v>199</v>
      </c>
      <c r="V689" s="111"/>
      <c r="Z689" s="83">
        <v>199</v>
      </c>
      <c r="AA689" s="79">
        <v>157</v>
      </c>
      <c r="AB689" s="111"/>
      <c r="AF689" s="83">
        <f t="shared" ref="AF689:AF692" si="81">AA689-SUM(AC689:AE689)</f>
        <v>157</v>
      </c>
      <c r="AG689" s="1" t="s">
        <v>2767</v>
      </c>
      <c r="AH689" s="98"/>
      <c r="AI689" s="99"/>
      <c r="AJ689" s="158"/>
      <c r="AK689" s="9"/>
      <c r="AL689" s="13"/>
      <c r="AM689" s="98"/>
      <c r="AN689" s="111">
        <v>197</v>
      </c>
      <c r="AO689" s="91"/>
      <c r="AP689" s="1">
        <v>148</v>
      </c>
      <c r="AT689" s="91"/>
    </row>
    <row r="690" spans="1:46">
      <c r="A690" s="7">
        <v>7</v>
      </c>
      <c r="B690">
        <v>1</v>
      </c>
      <c r="C690">
        <v>1</v>
      </c>
      <c r="D690">
        <v>4</v>
      </c>
      <c r="E690">
        <f t="shared" si="76"/>
        <v>4</v>
      </c>
      <c r="F690" s="7" t="s">
        <v>3922</v>
      </c>
      <c r="G690" t="s">
        <v>1567</v>
      </c>
      <c r="H690" s="79"/>
      <c r="I690" s="83"/>
      <c r="J690" s="1"/>
      <c r="K690" s="1"/>
      <c r="L690" s="79">
        <v>500</v>
      </c>
      <c r="M690" s="83"/>
      <c r="R690" s="83">
        <v>500</v>
      </c>
      <c r="S690" s="79">
        <v>500</v>
      </c>
      <c r="T690" s="83"/>
      <c r="U690" s="79">
        <v>500</v>
      </c>
      <c r="V690" s="111"/>
      <c r="Z690" s="83">
        <v>500</v>
      </c>
      <c r="AA690" s="79">
        <v>500</v>
      </c>
      <c r="AB690" s="111"/>
      <c r="AF690" s="83">
        <f t="shared" si="81"/>
        <v>500</v>
      </c>
      <c r="AG690" s="28" t="s">
        <v>1103</v>
      </c>
      <c r="AH690" s="98"/>
      <c r="AI690" s="99"/>
      <c r="AJ690" s="158"/>
      <c r="AK690" s="1">
        <v>500</v>
      </c>
      <c r="AL690" s="13"/>
      <c r="AM690" s="98"/>
      <c r="AN690" s="111">
        <v>500</v>
      </c>
      <c r="AO690" s="91"/>
      <c r="AP690" s="1">
        <v>500</v>
      </c>
      <c r="AT690" s="91"/>
    </row>
    <row r="691" spans="1:46">
      <c r="A691" s="7">
        <v>7</v>
      </c>
      <c r="B691">
        <v>1</v>
      </c>
      <c r="C691">
        <v>2</v>
      </c>
      <c r="E691">
        <f t="shared" si="76"/>
        <v>3</v>
      </c>
      <c r="F691" s="7" t="s">
        <v>286</v>
      </c>
      <c r="G691" s="6" t="s">
        <v>291</v>
      </c>
      <c r="H691" s="77">
        <v>78671</v>
      </c>
      <c r="J691" s="18">
        <v>85309</v>
      </c>
      <c r="L691" s="81">
        <v>156088</v>
      </c>
      <c r="M691" s="82"/>
      <c r="R691" s="83">
        <f>R692+R702</f>
        <v>95432</v>
      </c>
      <c r="S691" s="81">
        <v>77576</v>
      </c>
      <c r="T691" s="82"/>
      <c r="U691" s="81">
        <v>141445</v>
      </c>
      <c r="V691" s="126"/>
      <c r="W691" s="111">
        <v>10255</v>
      </c>
      <c r="Z691" s="83">
        <v>116306</v>
      </c>
      <c r="AA691" s="81">
        <v>102218</v>
      </c>
      <c r="AB691" s="126"/>
      <c r="AC691" s="111">
        <v>18408</v>
      </c>
      <c r="AE691" s="111">
        <v>1635</v>
      </c>
      <c r="AF691" s="83">
        <f t="shared" si="81"/>
        <v>82175</v>
      </c>
      <c r="AH691" s="98"/>
      <c r="AI691" s="99"/>
      <c r="AJ691" s="158"/>
      <c r="AL691" s="13"/>
      <c r="AM691" s="98"/>
      <c r="AO691" s="91"/>
      <c r="AT691" s="91"/>
    </row>
    <row r="692" spans="1:46">
      <c r="A692" s="7">
        <v>7</v>
      </c>
      <c r="B692">
        <v>1</v>
      </c>
      <c r="C692">
        <v>2</v>
      </c>
      <c r="D692">
        <v>1</v>
      </c>
      <c r="E692">
        <f t="shared" si="76"/>
        <v>4</v>
      </c>
      <c r="F692" s="7" t="s">
        <v>3923</v>
      </c>
      <c r="G692" t="s">
        <v>1568</v>
      </c>
      <c r="H692" s="79"/>
      <c r="I692" s="83"/>
      <c r="J692" s="1">
        <v>70239.899999999994</v>
      </c>
      <c r="K692" s="1"/>
      <c r="L692" s="79">
        <v>137961</v>
      </c>
      <c r="M692" s="83"/>
      <c r="O692" s="111">
        <v>60656</v>
      </c>
      <c r="R692" s="83">
        <v>77305</v>
      </c>
      <c r="S692" s="79">
        <v>64166</v>
      </c>
      <c r="T692" s="83"/>
      <c r="U692" s="79">
        <v>126561</v>
      </c>
      <c r="V692" s="111"/>
      <c r="AA692" s="79">
        <v>87334</v>
      </c>
      <c r="AB692" s="111"/>
      <c r="AC692" s="111">
        <v>18408</v>
      </c>
      <c r="AE692" s="111">
        <v>1635</v>
      </c>
      <c r="AF692" s="83">
        <f t="shared" si="81"/>
        <v>67291</v>
      </c>
      <c r="AG692" s="28" t="s">
        <v>1105</v>
      </c>
      <c r="AH692" s="79">
        <v>8920</v>
      </c>
      <c r="AK692" s="1">
        <v>10082.799999999999</v>
      </c>
      <c r="AN692" s="111">
        <v>10586</v>
      </c>
      <c r="AP692" s="1">
        <v>9304</v>
      </c>
      <c r="AS692" s="111">
        <v>10605</v>
      </c>
    </row>
    <row r="693" spans="1:46" hidden="1">
      <c r="G693"/>
      <c r="H693" s="79"/>
      <c r="I693" s="83"/>
      <c r="J693" s="1"/>
      <c r="K693" s="1"/>
      <c r="L693" s="79"/>
      <c r="M693" s="83"/>
      <c r="S693" s="79"/>
      <c r="T693" s="83"/>
      <c r="U693" s="79"/>
      <c r="V693" s="111"/>
      <c r="AA693" s="79"/>
      <c r="AB693" s="111"/>
      <c r="AG693" s="28" t="s">
        <v>1569</v>
      </c>
      <c r="AH693" s="79">
        <v>5190</v>
      </c>
      <c r="AK693" s="1">
        <v>4768</v>
      </c>
      <c r="AL693" s="1" t="s">
        <v>2247</v>
      </c>
      <c r="AN693" s="111">
        <v>4169</v>
      </c>
      <c r="AP693" s="1">
        <v>3916</v>
      </c>
      <c r="AS693" s="111">
        <v>5112</v>
      </c>
    </row>
    <row r="694" spans="1:46" hidden="1">
      <c r="F694" s="7"/>
      <c r="G694"/>
      <c r="H694" s="79"/>
      <c r="I694" s="83"/>
      <c r="J694" s="1"/>
      <c r="K694" s="1"/>
      <c r="L694" s="79"/>
      <c r="M694" s="83"/>
      <c r="S694" s="79"/>
      <c r="T694" s="83"/>
      <c r="U694" s="79"/>
      <c r="V694" s="111"/>
      <c r="AA694" s="79"/>
      <c r="AB694" s="111"/>
      <c r="AG694" s="28" t="s">
        <v>2251</v>
      </c>
      <c r="AH694" s="79">
        <v>17150</v>
      </c>
      <c r="AK694" s="1">
        <v>19569</v>
      </c>
      <c r="AL694" s="1" t="s">
        <v>2252</v>
      </c>
      <c r="AN694" s="111">
        <v>20629</v>
      </c>
      <c r="AP694" s="1">
        <v>16419</v>
      </c>
      <c r="AS694" s="111">
        <v>19638</v>
      </c>
    </row>
    <row r="695" spans="1:46" hidden="1">
      <c r="G695"/>
      <c r="H695" s="79"/>
      <c r="I695" s="83"/>
      <c r="J695" s="1"/>
      <c r="K695" s="1"/>
      <c r="L695" s="79"/>
      <c r="M695" s="83"/>
      <c r="S695" s="79"/>
      <c r="T695" s="83"/>
      <c r="U695" s="79"/>
      <c r="V695" s="111"/>
      <c r="AA695" s="79"/>
      <c r="AB695" s="111"/>
      <c r="AG695" s="28" t="s">
        <v>2250</v>
      </c>
      <c r="AH695" s="79">
        <v>16990</v>
      </c>
      <c r="AK695" s="1">
        <v>14650</v>
      </c>
      <c r="AL695" s="1" t="s">
        <v>2248</v>
      </c>
      <c r="AN695" s="111">
        <v>19064</v>
      </c>
      <c r="AP695" s="1">
        <v>16548</v>
      </c>
      <c r="AS695" s="111">
        <v>19064</v>
      </c>
    </row>
    <row r="696" spans="1:46" hidden="1">
      <c r="G696"/>
      <c r="H696" s="79"/>
      <c r="I696" s="83"/>
      <c r="J696" s="1"/>
      <c r="K696" s="1"/>
      <c r="L696" s="79"/>
      <c r="M696" s="83"/>
      <c r="S696" s="79"/>
      <c r="T696" s="83"/>
      <c r="U696" s="79"/>
      <c r="V696" s="111"/>
      <c r="AA696" s="79"/>
      <c r="AB696" s="111"/>
      <c r="AG696" s="25" t="s">
        <v>1570</v>
      </c>
      <c r="AH696" s="79">
        <v>8250</v>
      </c>
      <c r="AK696" s="1">
        <v>8661</v>
      </c>
      <c r="AN696" s="111">
        <v>10000</v>
      </c>
      <c r="AP696" s="1">
        <v>8757</v>
      </c>
      <c r="AS696" s="111">
        <v>10000</v>
      </c>
    </row>
    <row r="697" spans="1:46" hidden="1">
      <c r="G697"/>
      <c r="H697" s="79"/>
      <c r="I697" s="83"/>
      <c r="J697" s="1"/>
      <c r="K697" s="1"/>
      <c r="L697" s="79"/>
      <c r="M697" s="83"/>
      <c r="S697" s="79"/>
      <c r="T697" s="83"/>
      <c r="U697" s="79"/>
      <c r="V697" s="111"/>
      <c r="AA697" s="79"/>
      <c r="AB697" s="111"/>
      <c r="AG697" s="25" t="s">
        <v>1106</v>
      </c>
      <c r="AH697" s="98"/>
      <c r="AI697" s="99"/>
      <c r="AJ697" s="158"/>
      <c r="AK697" s="1">
        <v>10126</v>
      </c>
      <c r="AL697" s="13"/>
      <c r="AM697" s="98"/>
      <c r="AN697" s="111">
        <v>5000</v>
      </c>
      <c r="AP697" s="1">
        <v>4969</v>
      </c>
      <c r="AS697" s="119"/>
    </row>
    <row r="698" spans="1:46" hidden="1">
      <c r="G698"/>
      <c r="H698" s="79"/>
      <c r="I698" s="83"/>
      <c r="J698" s="1"/>
      <c r="K698" s="1"/>
      <c r="L698" s="79"/>
      <c r="M698" s="83"/>
      <c r="S698" s="79"/>
      <c r="T698" s="83"/>
      <c r="U698" s="79"/>
      <c r="V698" s="111"/>
      <c r="AA698" s="79"/>
      <c r="AB698" s="111"/>
      <c r="AG698" s="25" t="s">
        <v>1107</v>
      </c>
      <c r="AH698" s="98"/>
      <c r="AI698" s="99"/>
      <c r="AJ698" s="158"/>
      <c r="AK698" s="1">
        <v>1858</v>
      </c>
      <c r="AL698" s="13"/>
      <c r="AM698" s="98"/>
      <c r="AN698" s="111">
        <v>1190</v>
      </c>
      <c r="AP698" s="1">
        <v>520</v>
      </c>
      <c r="AS698" s="111">
        <v>610</v>
      </c>
    </row>
    <row r="699" spans="1:46" hidden="1">
      <c r="G699"/>
      <c r="H699" s="79"/>
      <c r="I699" s="83"/>
      <c r="J699" s="1"/>
      <c r="K699" s="1"/>
      <c r="L699" s="79"/>
      <c r="M699" s="83"/>
      <c r="S699" s="79"/>
      <c r="T699" s="83"/>
      <c r="U699" s="79"/>
      <c r="V699" s="111"/>
      <c r="AA699" s="79"/>
      <c r="AB699" s="111"/>
      <c r="AG699" s="28" t="s">
        <v>2768</v>
      </c>
      <c r="AH699" s="79">
        <v>2940</v>
      </c>
      <c r="AN699" s="111">
        <v>7346</v>
      </c>
      <c r="AO699" s="91" t="s">
        <v>1104</v>
      </c>
      <c r="AP699" s="1">
        <v>3286</v>
      </c>
      <c r="AQ699" t="s">
        <v>3153</v>
      </c>
      <c r="AS699" s="111">
        <f>1853+129</f>
        <v>1982</v>
      </c>
      <c r="AT699" s="91"/>
    </row>
    <row r="700" spans="1:46" hidden="1">
      <c r="G700"/>
      <c r="H700" s="79"/>
      <c r="I700" s="83"/>
      <c r="J700" s="1"/>
      <c r="K700" s="1"/>
      <c r="L700" s="79"/>
      <c r="M700" s="83"/>
      <c r="S700" s="79"/>
      <c r="T700" s="83"/>
      <c r="U700" s="79"/>
      <c r="V700" s="111"/>
      <c r="AA700" s="79"/>
      <c r="AB700" s="111"/>
      <c r="AG700" s="25" t="s">
        <v>926</v>
      </c>
      <c r="AH700" s="79">
        <v>2500</v>
      </c>
      <c r="AO700" s="91"/>
      <c r="AT700" s="91"/>
    </row>
    <row r="701" spans="1:46" hidden="1">
      <c r="G701"/>
      <c r="H701" s="79"/>
      <c r="I701" s="83"/>
      <c r="J701" s="1"/>
      <c r="K701" s="1"/>
      <c r="L701" s="79"/>
      <c r="M701" s="83"/>
      <c r="S701" s="79"/>
      <c r="T701" s="83"/>
      <c r="U701" s="79"/>
      <c r="V701" s="111"/>
      <c r="AA701" s="79"/>
      <c r="AB701" s="111"/>
      <c r="AG701" s="25" t="s">
        <v>2142</v>
      </c>
      <c r="AN701" s="111">
        <v>58905</v>
      </c>
      <c r="AO701" s="91"/>
      <c r="AS701" s="111">
        <v>58905</v>
      </c>
      <c r="AT701" s="91"/>
    </row>
    <row r="702" spans="1:46">
      <c r="A702" s="7">
        <v>7</v>
      </c>
      <c r="B702">
        <v>1</v>
      </c>
      <c r="C702">
        <v>2</v>
      </c>
      <c r="D702">
        <v>2</v>
      </c>
      <c r="E702">
        <f t="shared" ref="E702:E757" si="82">COUNT(A702:D702)</f>
        <v>4</v>
      </c>
      <c r="F702" s="7" t="s">
        <v>3924</v>
      </c>
      <c r="G702" t="s">
        <v>1571</v>
      </c>
      <c r="H702" s="79">
        <v>16172</v>
      </c>
      <c r="I702" s="83"/>
      <c r="J702" s="1">
        <v>15068.9</v>
      </c>
      <c r="K702" s="1" t="s">
        <v>2249</v>
      </c>
      <c r="L702" s="79">
        <v>18127</v>
      </c>
      <c r="M702" s="83"/>
      <c r="R702" s="83">
        <v>18127</v>
      </c>
      <c r="S702" s="79">
        <v>13410</v>
      </c>
      <c r="T702" s="83"/>
      <c r="U702" s="79">
        <v>14884</v>
      </c>
      <c r="V702" s="111"/>
      <c r="Z702" s="83">
        <v>14884</v>
      </c>
      <c r="AA702" s="79">
        <v>14884</v>
      </c>
      <c r="AB702" s="111"/>
      <c r="AF702" s="83">
        <f t="shared" ref="AF702" si="83">AA702-SUM(AC702:AE702)</f>
        <v>14884</v>
      </c>
      <c r="AG702" s="28" t="s">
        <v>1572</v>
      </c>
      <c r="AK702" s="1">
        <v>5005.6000000000004</v>
      </c>
      <c r="AO702" s="91"/>
      <c r="AP702" s="1">
        <v>4266</v>
      </c>
      <c r="AS702" s="111">
        <v>4400</v>
      </c>
      <c r="AT702" s="91"/>
    </row>
    <row r="703" spans="1:46" hidden="1">
      <c r="A703" s="6"/>
      <c r="G703"/>
      <c r="H703" s="79"/>
      <c r="I703" s="83"/>
      <c r="J703" s="1"/>
      <c r="K703" s="1"/>
      <c r="L703" s="79"/>
      <c r="M703" s="83"/>
      <c r="S703" s="79"/>
      <c r="T703" s="83"/>
      <c r="U703" s="79"/>
      <c r="V703" s="111"/>
      <c r="AA703" s="79"/>
      <c r="AB703" s="111"/>
      <c r="AG703" s="28" t="s">
        <v>1573</v>
      </c>
      <c r="AK703" s="1">
        <v>9021</v>
      </c>
      <c r="AO703" s="91"/>
      <c r="AP703" s="1">
        <v>8125</v>
      </c>
      <c r="AS703" s="111">
        <v>9400</v>
      </c>
      <c r="AT703" s="91"/>
    </row>
    <row r="704" spans="1:46">
      <c r="A704" s="7">
        <v>7</v>
      </c>
      <c r="B704">
        <v>1</v>
      </c>
      <c r="C704">
        <v>3</v>
      </c>
      <c r="E704">
        <f t="shared" si="82"/>
        <v>3</v>
      </c>
      <c r="F704" s="7" t="s">
        <v>287</v>
      </c>
      <c r="G704" s="6" t="s">
        <v>293</v>
      </c>
      <c r="H704" s="77">
        <v>5269</v>
      </c>
      <c r="J704" s="18">
        <v>4192</v>
      </c>
      <c r="L704" s="77">
        <v>5810</v>
      </c>
      <c r="R704" s="78">
        <v>5810</v>
      </c>
      <c r="S704" s="77">
        <v>5744</v>
      </c>
      <c r="U704" s="77">
        <v>8665</v>
      </c>
      <c r="Z704" s="78">
        <v>8665</v>
      </c>
      <c r="AA704" s="77">
        <v>8659</v>
      </c>
      <c r="AF704" s="83">
        <f t="shared" ref="AF704:AF710" si="84">AA704-SUM(AC704:AE704)</f>
        <v>8659</v>
      </c>
      <c r="AG704" s="28" t="s">
        <v>928</v>
      </c>
      <c r="AH704" s="79">
        <v>4760</v>
      </c>
      <c r="AK704" s="1">
        <v>3689</v>
      </c>
      <c r="AN704" s="111">
        <v>5291</v>
      </c>
      <c r="AO704" s="91"/>
      <c r="AP704" s="1">
        <v>5230.67</v>
      </c>
      <c r="AS704" s="111">
        <v>8151</v>
      </c>
      <c r="AT704" s="91"/>
    </row>
    <row r="705" spans="1:46">
      <c r="A705" s="7">
        <v>7</v>
      </c>
      <c r="B705">
        <v>1</v>
      </c>
      <c r="C705">
        <v>3</v>
      </c>
      <c r="D705">
        <v>1</v>
      </c>
      <c r="E705">
        <f t="shared" si="82"/>
        <v>4</v>
      </c>
      <c r="F705" s="7" t="s">
        <v>3925</v>
      </c>
      <c r="G705" t="s">
        <v>1574</v>
      </c>
      <c r="H705" s="77">
        <v>5269</v>
      </c>
      <c r="I705" s="83"/>
      <c r="J705" s="18">
        <v>4192</v>
      </c>
      <c r="K705" s="1"/>
      <c r="L705" s="77">
        <v>5810</v>
      </c>
      <c r="M705" s="83"/>
      <c r="S705" s="79">
        <v>5744</v>
      </c>
      <c r="T705" s="83"/>
      <c r="U705" s="77">
        <v>8665</v>
      </c>
      <c r="V705" s="111"/>
      <c r="AA705" s="77">
        <v>8659</v>
      </c>
      <c r="AB705" s="111"/>
      <c r="AF705" s="83">
        <f t="shared" si="84"/>
        <v>8659</v>
      </c>
      <c r="AG705" s="28" t="s">
        <v>927</v>
      </c>
      <c r="AH705" s="79">
        <v>500</v>
      </c>
      <c r="AK705" s="1">
        <v>500</v>
      </c>
      <c r="AL705" s="1" t="s">
        <v>2253</v>
      </c>
      <c r="AN705" s="111">
        <v>500</v>
      </c>
      <c r="AO705" s="91"/>
      <c r="AP705" s="1">
        <v>500</v>
      </c>
      <c r="AS705" s="111">
        <v>500</v>
      </c>
      <c r="AT705" s="91"/>
    </row>
    <row r="706" spans="1:46">
      <c r="A706" s="7">
        <v>8</v>
      </c>
      <c r="E706">
        <f t="shared" si="82"/>
        <v>1</v>
      </c>
      <c r="F706" s="7" t="s">
        <v>294</v>
      </c>
      <c r="G706" s="6" t="s">
        <v>295</v>
      </c>
      <c r="H706" s="77">
        <v>5416154</v>
      </c>
      <c r="J706" s="18">
        <v>4304398</v>
      </c>
      <c r="L706" s="77">
        <v>4687679</v>
      </c>
      <c r="O706" s="111">
        <f>O707+O719+O783+O788+O879</f>
        <v>1648885</v>
      </c>
      <c r="P706" s="111">
        <f>P707+P719+P783+P788+P879</f>
        <v>975800</v>
      </c>
      <c r="Q706" s="111">
        <f>Q707+Q719+Q783+Q788+Q879</f>
        <v>477708</v>
      </c>
      <c r="R706" s="83">
        <f>R707+R719+R783+R788+R879</f>
        <v>1584286</v>
      </c>
      <c r="S706" s="77">
        <v>3806990</v>
      </c>
      <c r="U706" s="77">
        <v>4438652</v>
      </c>
      <c r="W706" s="111">
        <v>1493730</v>
      </c>
      <c r="X706" s="111">
        <v>915900</v>
      </c>
      <c r="Y706" s="111">
        <v>451819</v>
      </c>
      <c r="Z706" s="83">
        <v>1577203</v>
      </c>
      <c r="AA706" s="77">
        <v>3314356</v>
      </c>
      <c r="AO706" s="91"/>
      <c r="AT706" s="91"/>
    </row>
    <row r="707" spans="1:46">
      <c r="A707" s="7">
        <v>8</v>
      </c>
      <c r="B707">
        <v>1</v>
      </c>
      <c r="E707">
        <f t="shared" si="82"/>
        <v>2</v>
      </c>
      <c r="F707" s="7" t="s">
        <v>296</v>
      </c>
      <c r="G707" s="6" t="s">
        <v>297</v>
      </c>
      <c r="H707" s="77">
        <v>250612</v>
      </c>
      <c r="J707" s="18">
        <v>197764</v>
      </c>
      <c r="L707" s="77">
        <v>206013</v>
      </c>
      <c r="O707" s="111">
        <f t="shared" ref="O707:Q707" si="85">O708</f>
        <v>10951</v>
      </c>
      <c r="P707" s="111">
        <f t="shared" si="85"/>
        <v>0</v>
      </c>
      <c r="Q707" s="111">
        <f t="shared" si="85"/>
        <v>6378</v>
      </c>
      <c r="R707" s="83">
        <f>R708</f>
        <v>188684</v>
      </c>
      <c r="S707" s="77">
        <v>193672</v>
      </c>
      <c r="U707" s="77">
        <v>191738</v>
      </c>
      <c r="W707" s="111">
        <v>8099</v>
      </c>
      <c r="Y707" s="111">
        <v>4746</v>
      </c>
      <c r="Z707" s="83">
        <v>178893</v>
      </c>
      <c r="AA707" s="77">
        <v>185285</v>
      </c>
      <c r="AO707" s="91"/>
      <c r="AT707" s="91"/>
    </row>
    <row r="708" spans="1:46">
      <c r="A708" s="7">
        <v>8</v>
      </c>
      <c r="B708">
        <v>1</v>
      </c>
      <c r="C708">
        <v>1</v>
      </c>
      <c r="E708">
        <f t="shared" si="82"/>
        <v>3</v>
      </c>
      <c r="F708" s="7" t="s">
        <v>298</v>
      </c>
      <c r="G708" s="6" t="s">
        <v>299</v>
      </c>
      <c r="H708" s="77">
        <v>250612</v>
      </c>
      <c r="J708" s="26">
        <v>197764</v>
      </c>
      <c r="K708" s="26"/>
      <c r="L708" s="77">
        <v>206013</v>
      </c>
      <c r="O708" s="111">
        <v>10951</v>
      </c>
      <c r="Q708" s="111">
        <v>6378</v>
      </c>
      <c r="R708" s="83">
        <v>188684</v>
      </c>
      <c r="S708" s="77">
        <v>193672</v>
      </c>
      <c r="U708" s="77">
        <v>191738</v>
      </c>
      <c r="W708" s="111">
        <v>8099</v>
      </c>
      <c r="Y708" s="111">
        <v>4746</v>
      </c>
      <c r="Z708" s="83">
        <v>178893</v>
      </c>
      <c r="AA708" s="77">
        <v>185285</v>
      </c>
      <c r="AC708" s="111">
        <v>17791</v>
      </c>
      <c r="AE708" s="111">
        <v>5676</v>
      </c>
      <c r="AF708" s="83">
        <f t="shared" si="84"/>
        <v>161818</v>
      </c>
      <c r="AO708" s="91"/>
      <c r="AT708" s="91"/>
    </row>
    <row r="709" spans="1:46">
      <c r="A709" s="7">
        <v>8</v>
      </c>
      <c r="B709">
        <v>1</v>
      </c>
      <c r="C709">
        <v>1</v>
      </c>
      <c r="D709">
        <v>1</v>
      </c>
      <c r="E709">
        <f t="shared" si="82"/>
        <v>4</v>
      </c>
      <c r="F709" s="7" t="s">
        <v>3926</v>
      </c>
      <c r="G709" t="s">
        <v>241</v>
      </c>
      <c r="H709" s="79">
        <v>135771</v>
      </c>
      <c r="I709" s="83"/>
      <c r="J709" s="1">
        <v>120053</v>
      </c>
      <c r="K709" s="1"/>
      <c r="L709" s="79">
        <v>121395</v>
      </c>
      <c r="M709" s="83" t="s">
        <v>2143</v>
      </c>
      <c r="O709" s="111">
        <v>10951</v>
      </c>
      <c r="R709" s="83">
        <v>110444</v>
      </c>
      <c r="S709" s="79">
        <v>117619</v>
      </c>
      <c r="T709" s="83"/>
      <c r="U709" s="79">
        <v>119239</v>
      </c>
      <c r="V709" s="111" t="s">
        <v>2769</v>
      </c>
      <c r="W709" s="111">
        <v>7549</v>
      </c>
      <c r="Z709" s="83">
        <v>111690</v>
      </c>
      <c r="AA709" s="79">
        <v>103414</v>
      </c>
      <c r="AB709" s="111"/>
      <c r="AC709" s="111">
        <v>14841</v>
      </c>
      <c r="AF709" s="83">
        <f t="shared" si="84"/>
        <v>88573</v>
      </c>
    </row>
    <row r="710" spans="1:46">
      <c r="A710" s="7">
        <v>8</v>
      </c>
      <c r="B710">
        <v>1</v>
      </c>
      <c r="C710">
        <v>1</v>
      </c>
      <c r="D710">
        <v>2</v>
      </c>
      <c r="E710">
        <f t="shared" si="82"/>
        <v>4</v>
      </c>
      <c r="F710" s="7" t="s">
        <v>3927</v>
      </c>
      <c r="G710" t="s">
        <v>4198</v>
      </c>
      <c r="H710" s="79">
        <v>75481</v>
      </c>
      <c r="I710" s="83"/>
      <c r="J710" s="1">
        <v>45442</v>
      </c>
      <c r="K710" s="1"/>
      <c r="L710" s="79">
        <v>46729</v>
      </c>
      <c r="M710" s="83"/>
      <c r="Q710" s="111">
        <v>948</v>
      </c>
      <c r="R710" s="83">
        <v>45781</v>
      </c>
      <c r="S710" s="79">
        <v>45812</v>
      </c>
      <c r="T710" s="83"/>
      <c r="U710" s="79">
        <v>46054</v>
      </c>
      <c r="V710" s="111"/>
      <c r="W710" s="111">
        <v>550</v>
      </c>
      <c r="Y710" s="111">
        <v>1176</v>
      </c>
      <c r="Z710" s="83">
        <v>44328</v>
      </c>
      <c r="AA710" s="79">
        <v>48560</v>
      </c>
      <c r="AB710" s="111"/>
      <c r="AC710" s="111">
        <v>2950</v>
      </c>
      <c r="AE710" s="111">
        <v>1570</v>
      </c>
      <c r="AF710" s="83">
        <f t="shared" si="84"/>
        <v>44040</v>
      </c>
      <c r="AG710" s="28" t="s">
        <v>2736</v>
      </c>
      <c r="AH710" s="79">
        <v>7920</v>
      </c>
      <c r="AK710" s="1">
        <v>7904</v>
      </c>
      <c r="AL710" s="16" t="s">
        <v>869</v>
      </c>
      <c r="AM710" s="159"/>
      <c r="AN710" s="111">
        <v>7861</v>
      </c>
      <c r="AO710" s="91" t="s">
        <v>869</v>
      </c>
      <c r="AP710" s="1">
        <v>7644</v>
      </c>
      <c r="AQ710" s="25" t="s">
        <v>869</v>
      </c>
      <c r="AR710" s="116"/>
      <c r="AS710" s="111">
        <v>45143</v>
      </c>
      <c r="AT710" s="91" t="s">
        <v>2770</v>
      </c>
    </row>
    <row r="711" spans="1:46" hidden="1">
      <c r="A711" s="6"/>
      <c r="AG711" s="28" t="s">
        <v>1109</v>
      </c>
      <c r="AH711" s="84"/>
      <c r="AI711" s="85"/>
      <c r="AJ711" s="156"/>
      <c r="AK711" s="8">
        <v>7000</v>
      </c>
      <c r="AL711" s="8"/>
      <c r="AM711" s="84"/>
      <c r="AN711" s="111">
        <v>7000</v>
      </c>
      <c r="AO711" s="91"/>
      <c r="AP711" s="1">
        <f>3494.15+3473.79</f>
        <v>6967.9400000000005</v>
      </c>
      <c r="AS711" s="111">
        <v>7000</v>
      </c>
      <c r="AT711" s="91"/>
    </row>
    <row r="712" spans="1:46" hidden="1">
      <c r="A712" s="6"/>
      <c r="AG712" s="28" t="s">
        <v>929</v>
      </c>
      <c r="AH712" s="79">
        <v>16120</v>
      </c>
      <c r="AK712" s="1">
        <v>16145</v>
      </c>
      <c r="AN712" s="111">
        <v>16185</v>
      </c>
      <c r="AO712" s="91"/>
      <c r="AP712" s="1">
        <v>16169</v>
      </c>
      <c r="AS712" s="111">
        <v>16185</v>
      </c>
      <c r="AT712" s="91"/>
    </row>
    <row r="713" spans="1:46" hidden="1">
      <c r="A713" s="6"/>
      <c r="AG713" s="28" t="s">
        <v>930</v>
      </c>
      <c r="AH713" s="79">
        <v>8600</v>
      </c>
      <c r="AK713" s="1">
        <v>7939</v>
      </c>
      <c r="AN713" s="111">
        <v>6650</v>
      </c>
      <c r="AO713" s="91"/>
      <c r="AP713" s="1">
        <v>6585</v>
      </c>
      <c r="AS713" s="111">
        <v>2586</v>
      </c>
      <c r="AT713" s="91"/>
    </row>
    <row r="714" spans="1:46" hidden="1">
      <c r="A714" s="6"/>
      <c r="AG714" s="25" t="s">
        <v>931</v>
      </c>
      <c r="AH714" s="79">
        <v>30000</v>
      </c>
      <c r="AK714" s="17"/>
      <c r="AL714" s="17"/>
      <c r="AM714" s="107"/>
      <c r="AN714" s="119"/>
      <c r="AO714" s="91"/>
      <c r="AS714" s="119"/>
      <c r="AT714" s="91"/>
    </row>
    <row r="715" spans="1:46" hidden="1">
      <c r="A715" s="6"/>
      <c r="AG715" s="25" t="s">
        <v>1108</v>
      </c>
      <c r="AH715" s="98"/>
      <c r="AI715" s="99"/>
      <c r="AJ715" s="158"/>
      <c r="AK715" s="13"/>
      <c r="AL715" s="13"/>
      <c r="AM715" s="98"/>
      <c r="AN715" s="111">
        <v>2215</v>
      </c>
      <c r="AO715" s="91"/>
      <c r="AP715" s="1">
        <v>2205</v>
      </c>
      <c r="AS715" s="111">
        <v>2814</v>
      </c>
      <c r="AT715" s="91"/>
    </row>
    <row r="716" spans="1:46" hidden="1">
      <c r="A716" s="6"/>
      <c r="AG716" s="25" t="s">
        <v>1575</v>
      </c>
      <c r="AH716" s="98"/>
      <c r="AI716" s="99"/>
      <c r="AJ716" s="158"/>
      <c r="AK716" s="13">
        <v>2572.5</v>
      </c>
      <c r="AL716" s="13"/>
      <c r="AM716" s="98"/>
      <c r="AN716" s="158"/>
      <c r="AO716" s="91"/>
      <c r="AP716" s="1">
        <v>2572.5</v>
      </c>
      <c r="AS716" s="158">
        <v>2827</v>
      </c>
      <c r="AT716" s="91"/>
    </row>
    <row r="717" spans="1:46" hidden="1">
      <c r="A717" s="6"/>
      <c r="AG717" s="25" t="s">
        <v>2771</v>
      </c>
      <c r="AH717" s="98"/>
      <c r="AI717" s="99"/>
      <c r="AJ717" s="158"/>
      <c r="AK717" s="13"/>
      <c r="AL717" s="13"/>
      <c r="AM717" s="98"/>
      <c r="AN717" s="158"/>
      <c r="AO717" s="91"/>
      <c r="AS717" s="158">
        <v>1000</v>
      </c>
      <c r="AT717" s="91"/>
    </row>
    <row r="718" spans="1:46">
      <c r="A718" s="7">
        <v>8</v>
      </c>
      <c r="B718">
        <v>1</v>
      </c>
      <c r="C718">
        <v>1</v>
      </c>
      <c r="D718">
        <v>3</v>
      </c>
      <c r="E718">
        <f t="shared" si="82"/>
        <v>4</v>
      </c>
      <c r="F718" s="7" t="s">
        <v>3928</v>
      </c>
      <c r="G718" t="s">
        <v>301</v>
      </c>
      <c r="H718" s="79">
        <v>39359</v>
      </c>
      <c r="I718" s="83"/>
      <c r="J718" s="1">
        <v>32268</v>
      </c>
      <c r="K718" s="1" t="s">
        <v>1576</v>
      </c>
      <c r="L718" s="79">
        <v>37889</v>
      </c>
      <c r="M718" s="83"/>
      <c r="Q718" s="111">
        <v>5430</v>
      </c>
      <c r="R718" s="83">
        <v>32459</v>
      </c>
      <c r="S718" s="79">
        <v>30240.6</v>
      </c>
      <c r="T718" s="83"/>
      <c r="U718" s="79">
        <v>26445</v>
      </c>
      <c r="V718" s="111"/>
      <c r="Y718" s="111">
        <v>3570</v>
      </c>
      <c r="Z718" s="83">
        <v>22875</v>
      </c>
      <c r="AA718" s="79">
        <v>33311</v>
      </c>
      <c r="AB718" s="111"/>
      <c r="AE718" s="111">
        <v>4106</v>
      </c>
      <c r="AF718" s="83">
        <f t="shared" ref="AF718:AF726" si="86">AA718-SUM(AC718:AE718)</f>
        <v>29205</v>
      </c>
      <c r="AG718" s="25" t="s">
        <v>2772</v>
      </c>
      <c r="AL718" s="1" t="s">
        <v>2418</v>
      </c>
      <c r="AO718" s="91"/>
      <c r="AP718" s="1">
        <v>30042</v>
      </c>
      <c r="AS718" s="111">
        <v>26108</v>
      </c>
      <c r="AT718" s="91"/>
    </row>
    <row r="719" spans="1:46">
      <c r="A719" s="7">
        <v>8</v>
      </c>
      <c r="B719">
        <v>2</v>
      </c>
      <c r="E719">
        <f t="shared" si="82"/>
        <v>2</v>
      </c>
      <c r="F719" s="7" t="s">
        <v>302</v>
      </c>
      <c r="G719" s="6" t="s">
        <v>308</v>
      </c>
      <c r="H719" s="77">
        <v>2011402</v>
      </c>
      <c r="J719" s="18">
        <v>829372</v>
      </c>
      <c r="L719" s="77">
        <v>1315097</v>
      </c>
      <c r="O719" s="111">
        <f>O720+O725+O733+O763+O765+O769</f>
        <v>624162</v>
      </c>
      <c r="P719" s="111">
        <f>P720+P725+P733+P763+P765+P769</f>
        <v>106700</v>
      </c>
      <c r="Q719" s="111">
        <f>Q720+Q725+Q733+Q763+Q765+Q769</f>
        <v>242198</v>
      </c>
      <c r="R719" s="83">
        <f>R720+R725+R733+R763+R765+R769</f>
        <v>342037</v>
      </c>
      <c r="S719" s="77">
        <v>804762.57</v>
      </c>
      <c r="U719" s="77">
        <v>1552227</v>
      </c>
      <c r="W719" s="111">
        <v>700516</v>
      </c>
      <c r="X719" s="111">
        <v>301400</v>
      </c>
      <c r="Y719" s="111">
        <v>213065</v>
      </c>
      <c r="Z719" s="83">
        <v>337246</v>
      </c>
      <c r="AA719" s="77">
        <v>902381</v>
      </c>
      <c r="AG719" s="25"/>
      <c r="AO719" s="91"/>
      <c r="AT719" s="91"/>
    </row>
    <row r="720" spans="1:46">
      <c r="A720" s="7">
        <v>8</v>
      </c>
      <c r="B720">
        <v>2</v>
      </c>
      <c r="C720">
        <v>1</v>
      </c>
      <c r="E720">
        <f t="shared" si="82"/>
        <v>3</v>
      </c>
      <c r="F720" s="7" t="s">
        <v>303</v>
      </c>
      <c r="G720" s="6" t="s">
        <v>2773</v>
      </c>
      <c r="H720" s="77">
        <v>116872</v>
      </c>
      <c r="J720" s="18">
        <v>109549</v>
      </c>
      <c r="L720" s="77">
        <v>105728</v>
      </c>
      <c r="O720" s="111">
        <v>9566</v>
      </c>
      <c r="Q720" s="111">
        <v>3200</v>
      </c>
      <c r="R720" s="83">
        <v>92962</v>
      </c>
      <c r="S720" s="77">
        <v>106449</v>
      </c>
      <c r="U720" s="77">
        <v>113375</v>
      </c>
      <c r="W720" s="111">
        <v>13020</v>
      </c>
      <c r="Y720" s="111">
        <v>3800</v>
      </c>
      <c r="Z720" s="83">
        <v>96555</v>
      </c>
      <c r="AA720" s="77">
        <v>100774</v>
      </c>
      <c r="AC720" s="111">
        <v>8451</v>
      </c>
      <c r="AE720" s="111">
        <v>5300</v>
      </c>
      <c r="AF720" s="83">
        <f t="shared" si="86"/>
        <v>87023</v>
      </c>
      <c r="AG720" s="25"/>
      <c r="AO720" s="91"/>
      <c r="AT720" s="91"/>
    </row>
    <row r="721" spans="1:46">
      <c r="A721" s="7">
        <v>8</v>
      </c>
      <c r="B721">
        <v>2</v>
      </c>
      <c r="C721">
        <v>1</v>
      </c>
      <c r="D721">
        <v>1</v>
      </c>
      <c r="E721">
        <f t="shared" si="82"/>
        <v>4</v>
      </c>
      <c r="F721" s="7" t="s">
        <v>3929</v>
      </c>
      <c r="G721" t="s">
        <v>241</v>
      </c>
      <c r="H721" s="79">
        <v>94049</v>
      </c>
      <c r="I721" s="83"/>
      <c r="J721" s="1">
        <v>89645.6</v>
      </c>
      <c r="K721" s="1"/>
      <c r="L721" s="79">
        <v>89354</v>
      </c>
      <c r="M721" s="103" t="s">
        <v>2144</v>
      </c>
      <c r="O721" s="111">
        <v>5687</v>
      </c>
      <c r="Q721" s="111">
        <v>3200</v>
      </c>
      <c r="R721" s="83">
        <v>80467</v>
      </c>
      <c r="S721" s="123">
        <v>90877.7</v>
      </c>
      <c r="T721" s="103"/>
      <c r="U721" s="79">
        <v>91235</v>
      </c>
      <c r="V721" s="133" t="s">
        <v>2144</v>
      </c>
      <c r="W721" s="111">
        <v>4770</v>
      </c>
      <c r="Y721" s="111">
        <v>3800</v>
      </c>
      <c r="Z721" s="83">
        <v>82665</v>
      </c>
      <c r="AA721" s="79">
        <v>79293</v>
      </c>
      <c r="AB721" s="133"/>
      <c r="AC721" s="111">
        <v>576</v>
      </c>
      <c r="AE721" s="111">
        <v>5300</v>
      </c>
      <c r="AF721" s="83">
        <f t="shared" si="86"/>
        <v>73417</v>
      </c>
    </row>
    <row r="722" spans="1:46">
      <c r="A722" s="7">
        <v>8</v>
      </c>
      <c r="B722">
        <v>2</v>
      </c>
      <c r="C722">
        <v>1</v>
      </c>
      <c r="D722">
        <v>2</v>
      </c>
      <c r="E722">
        <f t="shared" si="82"/>
        <v>4</v>
      </c>
      <c r="F722" s="7" t="s">
        <v>3930</v>
      </c>
      <c r="G722" t="s">
        <v>1577</v>
      </c>
      <c r="H722" s="79">
        <v>1900</v>
      </c>
      <c r="I722" s="83"/>
      <c r="J722" s="1">
        <v>1893</v>
      </c>
      <c r="K722" s="1"/>
      <c r="L722" s="79">
        <v>2095</v>
      </c>
      <c r="M722" s="83"/>
      <c r="R722" s="83">
        <v>2095</v>
      </c>
      <c r="S722" s="79">
        <v>1897.5</v>
      </c>
      <c r="T722" s="83"/>
      <c r="U722" s="79">
        <v>2073</v>
      </c>
      <c r="V722" s="111"/>
      <c r="Z722" s="83">
        <v>2073</v>
      </c>
      <c r="AA722" s="79">
        <v>1917</v>
      </c>
      <c r="AB722" s="111"/>
      <c r="AF722" s="83">
        <f t="shared" si="86"/>
        <v>1917</v>
      </c>
      <c r="AG722" s="28" t="s">
        <v>2145</v>
      </c>
      <c r="AN722" s="111">
        <v>1308</v>
      </c>
      <c r="AO722" s="91"/>
      <c r="AP722" s="1">
        <v>1308</v>
      </c>
      <c r="AS722" s="111">
        <v>1308</v>
      </c>
      <c r="AT722" s="91"/>
    </row>
    <row r="723" spans="1:46">
      <c r="A723" s="7">
        <v>8</v>
      </c>
      <c r="B723">
        <v>2</v>
      </c>
      <c r="C723">
        <v>1</v>
      </c>
      <c r="D723">
        <v>3</v>
      </c>
      <c r="E723">
        <f t="shared" si="82"/>
        <v>4</v>
      </c>
      <c r="F723" s="7" t="s">
        <v>3931</v>
      </c>
      <c r="G723" t="s">
        <v>309</v>
      </c>
      <c r="H723" s="79">
        <v>8967</v>
      </c>
      <c r="I723" s="83"/>
      <c r="J723" s="1">
        <v>9118.5</v>
      </c>
      <c r="K723" s="1"/>
      <c r="L723" s="79">
        <v>9064</v>
      </c>
      <c r="M723" s="83"/>
      <c r="R723" s="83">
        <v>9064</v>
      </c>
      <c r="S723" s="79">
        <v>8583</v>
      </c>
      <c r="T723" s="83"/>
      <c r="U723" s="79">
        <v>9010</v>
      </c>
      <c r="V723" s="111"/>
      <c r="Z723" s="83">
        <v>9010</v>
      </c>
      <c r="AA723" s="79">
        <v>9008</v>
      </c>
      <c r="AB723" s="111"/>
      <c r="AF723" s="83">
        <f t="shared" si="86"/>
        <v>9008</v>
      </c>
      <c r="AG723" s="28" t="s">
        <v>2774</v>
      </c>
      <c r="AO723" s="91"/>
      <c r="AP723" s="1">
        <v>7986</v>
      </c>
      <c r="AS723" s="111">
        <v>8414</v>
      </c>
      <c r="AT723" s="91" t="s">
        <v>2775</v>
      </c>
    </row>
    <row r="724" spans="1:46">
      <c r="A724" s="7">
        <v>8</v>
      </c>
      <c r="B724">
        <v>2</v>
      </c>
      <c r="C724">
        <v>1</v>
      </c>
      <c r="D724">
        <v>4</v>
      </c>
      <c r="E724">
        <f t="shared" si="82"/>
        <v>4</v>
      </c>
      <c r="F724" s="7" t="s">
        <v>3932</v>
      </c>
      <c r="G724" t="s">
        <v>310</v>
      </c>
      <c r="H724" s="79">
        <v>11955</v>
      </c>
      <c r="I724" s="83"/>
      <c r="J724" s="1">
        <v>8892</v>
      </c>
      <c r="K724" s="1"/>
      <c r="L724" s="79">
        <v>5215</v>
      </c>
      <c r="M724" s="83"/>
      <c r="O724" s="111">
        <v>3879</v>
      </c>
      <c r="R724" s="83">
        <v>1336</v>
      </c>
      <c r="S724" s="79">
        <v>5091</v>
      </c>
      <c r="T724" s="83"/>
      <c r="U724" s="79">
        <v>11057</v>
      </c>
      <c r="V724" s="111"/>
      <c r="W724" s="111">
        <v>8250</v>
      </c>
      <c r="Z724" s="83">
        <v>2807</v>
      </c>
      <c r="AA724" s="79">
        <v>10556</v>
      </c>
      <c r="AB724" s="111"/>
      <c r="AC724" s="111">
        <v>7875</v>
      </c>
      <c r="AF724" s="83">
        <f t="shared" si="86"/>
        <v>2681</v>
      </c>
      <c r="AG724" s="28" t="s">
        <v>2776</v>
      </c>
      <c r="AO724" s="91"/>
      <c r="AP724" s="1">
        <v>5056</v>
      </c>
      <c r="AS724" s="111">
        <v>10851</v>
      </c>
      <c r="AT724" s="91"/>
    </row>
    <row r="725" spans="1:46">
      <c r="A725" s="7">
        <v>8</v>
      </c>
      <c r="B725">
        <v>2</v>
      </c>
      <c r="C725">
        <v>2</v>
      </c>
      <c r="E725">
        <f t="shared" si="82"/>
        <v>3</v>
      </c>
      <c r="F725" s="7" t="s">
        <v>304</v>
      </c>
      <c r="G725" s="6" t="s">
        <v>311</v>
      </c>
      <c r="H725" s="77">
        <v>75028</v>
      </c>
      <c r="J725" s="18">
        <v>81371</v>
      </c>
      <c r="L725" s="77">
        <v>82751</v>
      </c>
      <c r="Q725" s="111">
        <v>787</v>
      </c>
      <c r="R725" s="83">
        <v>81964</v>
      </c>
      <c r="S725" s="77">
        <v>80626</v>
      </c>
      <c r="U725" s="77">
        <v>84662</v>
      </c>
      <c r="Y725" s="111">
        <v>420</v>
      </c>
      <c r="Z725" s="83">
        <v>84242</v>
      </c>
      <c r="AA725" s="77">
        <v>87376</v>
      </c>
      <c r="AF725" s="83">
        <f t="shared" si="86"/>
        <v>87376</v>
      </c>
      <c r="AO725" s="91"/>
      <c r="AT725" s="91"/>
    </row>
    <row r="726" spans="1:46">
      <c r="A726" s="7">
        <v>8</v>
      </c>
      <c r="B726">
        <v>2</v>
      </c>
      <c r="C726">
        <v>2</v>
      </c>
      <c r="D726">
        <v>1</v>
      </c>
      <c r="E726">
        <f t="shared" si="82"/>
        <v>4</v>
      </c>
      <c r="F726" s="7" t="s">
        <v>3933</v>
      </c>
      <c r="G726" t="s">
        <v>1578</v>
      </c>
      <c r="H726" s="79"/>
      <c r="I726" s="83"/>
      <c r="J726" s="1">
        <v>81270</v>
      </c>
      <c r="K726" s="1"/>
      <c r="L726" s="79">
        <v>82554</v>
      </c>
      <c r="M726" s="83"/>
      <c r="Q726" s="111">
        <v>787</v>
      </c>
      <c r="R726" s="83">
        <v>81767</v>
      </c>
      <c r="S726" s="79">
        <v>80480.850000000006</v>
      </c>
      <c r="T726" s="83"/>
      <c r="U726" s="79">
        <v>84489</v>
      </c>
      <c r="V726" s="111"/>
      <c r="Y726" s="111">
        <v>420</v>
      </c>
      <c r="Z726" s="83">
        <v>84069</v>
      </c>
      <c r="AA726" s="79">
        <v>87217</v>
      </c>
      <c r="AB726" s="111"/>
      <c r="AF726" s="83">
        <f t="shared" si="86"/>
        <v>87217</v>
      </c>
      <c r="AG726" s="28" t="s">
        <v>1581</v>
      </c>
      <c r="AK726" s="1">
        <v>1148</v>
      </c>
      <c r="AO726" s="91"/>
      <c r="AP726" s="1">
        <v>762</v>
      </c>
      <c r="AT726" s="91"/>
    </row>
    <row r="727" spans="1:46" hidden="1">
      <c r="A727" s="6"/>
      <c r="G727"/>
      <c r="H727" s="79"/>
      <c r="I727" s="83"/>
      <c r="J727" s="1"/>
      <c r="K727" s="1"/>
      <c r="L727" s="79"/>
      <c r="M727" s="83"/>
      <c r="S727" s="79"/>
      <c r="T727" s="83"/>
      <c r="U727" s="79"/>
      <c r="V727" s="111"/>
      <c r="AA727" s="79"/>
      <c r="AB727" s="111"/>
      <c r="AG727" s="28" t="s">
        <v>933</v>
      </c>
      <c r="AH727" s="79">
        <v>20290</v>
      </c>
      <c r="AK727" s="1">
        <v>25924.5</v>
      </c>
      <c r="AN727" s="111">
        <v>25700</v>
      </c>
      <c r="AP727" s="1">
        <v>25673</v>
      </c>
      <c r="AS727" s="111">
        <v>25700</v>
      </c>
    </row>
    <row r="728" spans="1:46" hidden="1">
      <c r="A728" s="7"/>
      <c r="F728" s="7"/>
      <c r="G728"/>
      <c r="H728" s="79"/>
      <c r="I728" s="83"/>
      <c r="J728" s="1"/>
      <c r="K728" s="1"/>
      <c r="L728" s="79"/>
      <c r="M728" s="83"/>
      <c r="S728" s="79"/>
      <c r="T728" s="83"/>
      <c r="U728" s="79"/>
      <c r="V728" s="111"/>
      <c r="AA728" s="79"/>
      <c r="AB728" s="111"/>
      <c r="AG728" s="28" t="s">
        <v>2777</v>
      </c>
      <c r="AH728" s="79">
        <v>35440</v>
      </c>
      <c r="AK728" s="1">
        <v>35182</v>
      </c>
      <c r="AN728" s="111">
        <v>35500</v>
      </c>
      <c r="AO728" s="91"/>
      <c r="AP728" s="1">
        <v>35482</v>
      </c>
      <c r="AS728" s="111">
        <v>38440</v>
      </c>
      <c r="AT728" s="91"/>
    </row>
    <row r="729" spans="1:46" hidden="1">
      <c r="A729" s="7"/>
      <c r="F729" s="7"/>
      <c r="G729"/>
      <c r="H729" s="79"/>
      <c r="I729" s="83"/>
      <c r="J729" s="1"/>
      <c r="K729" s="1"/>
      <c r="L729" s="79"/>
      <c r="M729" s="83"/>
      <c r="S729" s="79"/>
      <c r="T729" s="83"/>
      <c r="U729" s="79"/>
      <c r="V729" s="111"/>
      <c r="AA729" s="79"/>
      <c r="AB729" s="111"/>
      <c r="AG729" s="28" t="s">
        <v>1580</v>
      </c>
      <c r="AH729" s="79">
        <v>9450</v>
      </c>
      <c r="AK729" s="1">
        <v>9660</v>
      </c>
      <c r="AN729" s="111">
        <v>9660</v>
      </c>
      <c r="AO729" s="91"/>
      <c r="AP729" s="1">
        <v>9135</v>
      </c>
      <c r="AS729" s="111">
        <v>9135</v>
      </c>
      <c r="AT729" s="91"/>
    </row>
    <row r="730" spans="1:46" hidden="1">
      <c r="A730" s="7"/>
      <c r="F730" s="7"/>
      <c r="G730"/>
      <c r="H730" s="79"/>
      <c r="I730" s="83"/>
      <c r="J730" s="1"/>
      <c r="K730" s="1"/>
      <c r="L730" s="79"/>
      <c r="M730" s="83"/>
      <c r="S730" s="79"/>
      <c r="T730" s="83"/>
      <c r="U730" s="79"/>
      <c r="V730" s="111"/>
      <c r="AA730" s="79"/>
      <c r="AB730" s="111"/>
      <c r="AG730" s="25" t="s">
        <v>932</v>
      </c>
      <c r="AH730" s="79">
        <v>5200</v>
      </c>
      <c r="AK730" s="1">
        <v>5218.5</v>
      </c>
      <c r="AN730" s="111">
        <v>6000</v>
      </c>
      <c r="AO730" s="91"/>
      <c r="AP730" s="1">
        <v>5218.5</v>
      </c>
      <c r="AS730" s="111">
        <v>6000</v>
      </c>
      <c r="AT730" s="91"/>
    </row>
    <row r="731" spans="1:46" hidden="1">
      <c r="A731" s="7"/>
      <c r="F731" s="7"/>
      <c r="G731"/>
      <c r="H731" s="79"/>
      <c r="I731" s="83"/>
      <c r="J731" s="1"/>
      <c r="K731" s="1"/>
      <c r="L731" s="79"/>
      <c r="M731" s="83"/>
      <c r="S731" s="79"/>
      <c r="T731" s="83"/>
      <c r="U731" s="79"/>
      <c r="V731" s="111"/>
      <c r="AA731" s="79"/>
      <c r="AB731" s="111"/>
      <c r="AG731" s="28" t="s">
        <v>1110</v>
      </c>
      <c r="AH731" s="89"/>
      <c r="AI731" s="90"/>
      <c r="AJ731" s="135"/>
      <c r="AK731" s="5">
        <v>1557</v>
      </c>
      <c r="AL731" s="5"/>
      <c r="AM731" s="89"/>
      <c r="AN731" s="111">
        <v>1434</v>
      </c>
      <c r="AO731" s="91"/>
      <c r="AP731" s="1">
        <v>1399</v>
      </c>
      <c r="AS731" s="111">
        <v>1291</v>
      </c>
      <c r="AT731" s="91"/>
    </row>
    <row r="732" spans="1:46">
      <c r="A732" s="7">
        <v>8</v>
      </c>
      <c r="B732">
        <v>2</v>
      </c>
      <c r="C732">
        <v>2</v>
      </c>
      <c r="D732">
        <v>2</v>
      </c>
      <c r="E732">
        <f t="shared" si="82"/>
        <v>4</v>
      </c>
      <c r="F732" s="7" t="s">
        <v>3934</v>
      </c>
      <c r="G732" t="s">
        <v>1579</v>
      </c>
      <c r="H732" s="79"/>
      <c r="I732" s="83"/>
      <c r="J732" s="1">
        <v>101</v>
      </c>
      <c r="K732" s="1" t="s">
        <v>2412</v>
      </c>
      <c r="L732" s="79">
        <v>197</v>
      </c>
      <c r="M732" s="83"/>
      <c r="R732" s="83">
        <v>197</v>
      </c>
      <c r="S732" s="79">
        <v>145</v>
      </c>
      <c r="T732" s="83"/>
      <c r="U732" s="79">
        <v>173</v>
      </c>
      <c r="V732" s="111"/>
      <c r="Z732" s="83">
        <v>173</v>
      </c>
      <c r="AA732" s="79">
        <v>159</v>
      </c>
      <c r="AB732" s="111"/>
      <c r="AF732" s="83">
        <f t="shared" ref="AF732:AF734" si="87">AA732-SUM(AC732:AE732)</f>
        <v>159</v>
      </c>
      <c r="AH732" s="106"/>
      <c r="AI732" s="102"/>
      <c r="AJ732" s="131"/>
      <c r="AK732" s="28"/>
      <c r="AL732" s="28"/>
      <c r="AM732" s="106"/>
      <c r="AN732" s="131"/>
      <c r="AO732" s="91"/>
      <c r="AS732" s="131"/>
      <c r="AT732" s="91"/>
    </row>
    <row r="733" spans="1:46">
      <c r="A733" s="7">
        <v>8</v>
      </c>
      <c r="B733">
        <v>2</v>
      </c>
      <c r="C733">
        <v>3</v>
      </c>
      <c r="E733">
        <f t="shared" si="82"/>
        <v>3</v>
      </c>
      <c r="F733" s="7" t="s">
        <v>305</v>
      </c>
      <c r="G733" s="6" t="s">
        <v>312</v>
      </c>
      <c r="H733" s="77">
        <v>1414895</v>
      </c>
      <c r="J733" s="18">
        <v>278873</v>
      </c>
      <c r="L733" s="77">
        <v>570994</v>
      </c>
      <c r="O733" s="111">
        <v>506946</v>
      </c>
      <c r="R733" s="83">
        <v>64048</v>
      </c>
      <c r="S733" s="77">
        <v>278560</v>
      </c>
      <c r="U733" s="77">
        <v>786732</v>
      </c>
      <c r="W733" s="111">
        <v>583546</v>
      </c>
      <c r="X733" s="111">
        <v>185800</v>
      </c>
      <c r="Z733" s="83">
        <v>17386</v>
      </c>
      <c r="AA733" s="77">
        <v>425610</v>
      </c>
      <c r="AC733" s="111">
        <v>409757</v>
      </c>
      <c r="AF733" s="83">
        <f t="shared" si="87"/>
        <v>15853</v>
      </c>
      <c r="AH733" s="106"/>
      <c r="AI733" s="102"/>
      <c r="AJ733" s="131"/>
      <c r="AK733" s="28"/>
      <c r="AL733" s="28"/>
      <c r="AM733" s="106"/>
      <c r="AN733" s="131"/>
      <c r="AO733" s="91"/>
      <c r="AS733" s="131"/>
      <c r="AT733" s="91"/>
    </row>
    <row r="734" spans="1:46">
      <c r="A734" s="7">
        <v>8</v>
      </c>
      <c r="B734">
        <v>2</v>
      </c>
      <c r="C734">
        <v>3</v>
      </c>
      <c r="D734">
        <v>1</v>
      </c>
      <c r="E734">
        <f t="shared" si="82"/>
        <v>4</v>
      </c>
      <c r="F734" s="7" t="s">
        <v>3935</v>
      </c>
      <c r="G734" t="s">
        <v>1582</v>
      </c>
      <c r="H734" s="79">
        <v>127957</v>
      </c>
      <c r="I734" s="83"/>
      <c r="J734" s="1">
        <v>131452.6</v>
      </c>
      <c r="K734" s="1"/>
      <c r="L734" s="79">
        <v>139851</v>
      </c>
      <c r="M734" s="83"/>
      <c r="O734" s="111">
        <v>91100</v>
      </c>
      <c r="R734" s="83">
        <v>58277</v>
      </c>
      <c r="S734" s="79">
        <v>151123</v>
      </c>
      <c r="T734" s="83"/>
      <c r="U734" s="79">
        <v>422597</v>
      </c>
      <c r="V734" s="111"/>
      <c r="AA734" s="79">
        <v>29000</v>
      </c>
      <c r="AB734" s="111"/>
      <c r="AC734" s="111">
        <v>19000</v>
      </c>
      <c r="AF734" s="83">
        <f t="shared" si="87"/>
        <v>10000</v>
      </c>
      <c r="AG734" s="28" t="s">
        <v>1583</v>
      </c>
      <c r="AK734" s="1">
        <v>7255.5</v>
      </c>
      <c r="AO734" s="91" t="s">
        <v>2147</v>
      </c>
      <c r="AP734" s="1">
        <v>5014</v>
      </c>
      <c r="AT734" s="91"/>
    </row>
    <row r="735" spans="1:46" hidden="1">
      <c r="G735"/>
      <c r="H735" s="79"/>
      <c r="I735" s="83"/>
      <c r="J735" s="1"/>
      <c r="K735" s="1"/>
      <c r="L735" s="79"/>
      <c r="M735" s="83"/>
      <c r="S735" s="79"/>
      <c r="T735" s="83"/>
      <c r="U735" s="79"/>
      <c r="V735" s="111"/>
      <c r="AA735" s="79"/>
      <c r="AB735" s="111"/>
      <c r="AG735" s="28" t="s">
        <v>1584</v>
      </c>
      <c r="AK735" s="1">
        <v>8706.6</v>
      </c>
      <c r="AO735" s="91"/>
      <c r="AT735" s="91"/>
    </row>
    <row r="736" spans="1:46" hidden="1">
      <c r="G736"/>
      <c r="H736" s="79"/>
      <c r="I736" s="83"/>
      <c r="J736" s="1"/>
      <c r="K736" s="1"/>
      <c r="L736" s="79"/>
      <c r="M736" s="83"/>
      <c r="S736" s="79"/>
      <c r="T736" s="83"/>
      <c r="U736" s="79"/>
      <c r="V736" s="111"/>
      <c r="AA736" s="79"/>
      <c r="AB736" s="111"/>
      <c r="AG736" s="28" t="s">
        <v>1585</v>
      </c>
      <c r="AK736" s="1">
        <v>9082.5</v>
      </c>
      <c r="AO736" s="91"/>
      <c r="AT736" s="91"/>
    </row>
    <row r="737" spans="1:46" hidden="1">
      <c r="F737" s="7"/>
      <c r="G737"/>
      <c r="H737" s="79"/>
      <c r="I737" s="83"/>
      <c r="J737" s="1"/>
      <c r="K737" s="1"/>
      <c r="L737" s="79"/>
      <c r="M737" s="83"/>
      <c r="S737" s="79"/>
      <c r="T737" s="83"/>
      <c r="U737" s="79"/>
      <c r="V737" s="111"/>
      <c r="AA737" s="79"/>
      <c r="AB737" s="111"/>
      <c r="AG737" s="28" t="s">
        <v>1586</v>
      </c>
      <c r="AK737" s="1">
        <v>13477.8</v>
      </c>
      <c r="AO737" s="91"/>
      <c r="AT737" s="91"/>
    </row>
    <row r="738" spans="1:46" hidden="1">
      <c r="F738" s="7"/>
      <c r="G738"/>
      <c r="H738" s="79"/>
      <c r="I738" s="83"/>
      <c r="J738" s="1"/>
      <c r="K738" s="1"/>
      <c r="L738" s="79"/>
      <c r="M738" s="83"/>
      <c r="S738" s="79"/>
      <c r="T738" s="83"/>
      <c r="U738" s="79"/>
      <c r="V738" s="111"/>
      <c r="AA738" s="79"/>
      <c r="AB738" s="111"/>
      <c r="AG738" s="28" t="s">
        <v>1587</v>
      </c>
      <c r="AK738" s="1">
        <v>5780</v>
      </c>
      <c r="AO738" s="91"/>
      <c r="AT738" s="91"/>
    </row>
    <row r="739" spans="1:46" hidden="1">
      <c r="F739" s="7"/>
      <c r="G739"/>
      <c r="H739" s="79"/>
      <c r="I739" s="83"/>
      <c r="J739" s="1"/>
      <c r="K739" s="1"/>
      <c r="L739" s="79"/>
      <c r="M739" s="83"/>
      <c r="S739" s="79"/>
      <c r="T739" s="83"/>
      <c r="U739" s="79"/>
      <c r="V739" s="111"/>
      <c r="AA739" s="79"/>
      <c r="AB739" s="111"/>
      <c r="AG739" s="28" t="s">
        <v>1588</v>
      </c>
      <c r="AK739" s="1">
        <v>9120</v>
      </c>
      <c r="AO739" s="91"/>
      <c r="AP739" s="1">
        <f>10713+2079</f>
        <v>12792</v>
      </c>
      <c r="AT739" s="91"/>
    </row>
    <row r="740" spans="1:46" hidden="1">
      <c r="F740" s="7"/>
      <c r="G740"/>
      <c r="H740" s="79"/>
      <c r="I740" s="83"/>
      <c r="J740" s="1"/>
      <c r="K740" s="1"/>
      <c r="L740" s="79"/>
      <c r="M740" s="83"/>
      <c r="S740" s="79"/>
      <c r="T740" s="83"/>
      <c r="U740" s="79"/>
      <c r="V740" s="111"/>
      <c r="AA740" s="79"/>
      <c r="AB740" s="111"/>
      <c r="AG740" s="28" t="s">
        <v>1589</v>
      </c>
      <c r="AK740" s="1">
        <v>59543.4</v>
      </c>
      <c r="AO740" s="91"/>
      <c r="AP740" s="1">
        <v>65713</v>
      </c>
      <c r="AT740" s="91"/>
    </row>
    <row r="741" spans="1:46" hidden="1">
      <c r="F741" s="7"/>
      <c r="G741"/>
      <c r="H741" s="79"/>
      <c r="I741" s="83"/>
      <c r="J741" s="1"/>
      <c r="K741" s="1"/>
      <c r="L741" s="79"/>
      <c r="M741" s="83"/>
      <c r="S741" s="79"/>
      <c r="T741" s="83"/>
      <c r="U741" s="79"/>
      <c r="V741" s="111"/>
      <c r="AA741" s="79"/>
      <c r="AB741" s="111"/>
      <c r="AM741" s="28" t="s">
        <v>3086</v>
      </c>
      <c r="AO741" s="91"/>
      <c r="AP741" s="1">
        <v>24885</v>
      </c>
      <c r="AT741" s="91"/>
    </row>
    <row r="742" spans="1:46" hidden="1">
      <c r="F742" s="7"/>
      <c r="G742"/>
      <c r="H742" s="79"/>
      <c r="I742" s="83"/>
      <c r="J742" s="1"/>
      <c r="K742" s="1"/>
      <c r="L742" s="79"/>
      <c r="M742" s="83"/>
      <c r="S742" s="79"/>
      <c r="T742" s="83"/>
      <c r="U742" s="79"/>
      <c r="V742" s="111"/>
      <c r="AA742" s="79"/>
      <c r="AB742" s="111"/>
      <c r="AM742" s="28" t="s">
        <v>3087</v>
      </c>
      <c r="AO742" s="91"/>
      <c r="AP742" s="1">
        <v>4830</v>
      </c>
      <c r="AT742" s="91"/>
    </row>
    <row r="743" spans="1:46" hidden="1">
      <c r="F743" s="7"/>
      <c r="G743"/>
      <c r="H743" s="79"/>
      <c r="I743" s="83"/>
      <c r="J743" s="1"/>
      <c r="K743" s="1"/>
      <c r="L743" s="79"/>
      <c r="M743" s="83"/>
      <c r="S743" s="79"/>
      <c r="T743" s="83"/>
      <c r="U743" s="79"/>
      <c r="V743" s="111"/>
      <c r="AA743" s="79"/>
      <c r="AB743" s="111"/>
      <c r="AM743" s="28" t="s">
        <v>3088</v>
      </c>
      <c r="AO743" s="91"/>
      <c r="AP743" s="1">
        <v>8213</v>
      </c>
      <c r="AT743" s="91"/>
    </row>
    <row r="744" spans="1:46" hidden="1">
      <c r="F744" s="7"/>
      <c r="G744"/>
      <c r="H744" s="79"/>
      <c r="I744" s="83"/>
      <c r="J744" s="1"/>
      <c r="K744" s="1"/>
      <c r="L744" s="79"/>
      <c r="M744" s="83"/>
      <c r="S744" s="79"/>
      <c r="T744" s="83"/>
      <c r="U744" s="79"/>
      <c r="V744" s="111"/>
      <c r="AA744" s="79"/>
      <c r="AB744" s="111"/>
      <c r="AM744" s="28" t="s">
        <v>3089</v>
      </c>
      <c r="AO744" s="91"/>
      <c r="AP744" s="1">
        <v>1732</v>
      </c>
      <c r="AT744" s="91"/>
    </row>
    <row r="745" spans="1:46" hidden="1">
      <c r="F745" s="7"/>
      <c r="G745"/>
      <c r="H745" s="79"/>
      <c r="I745" s="83"/>
      <c r="J745" s="1"/>
      <c r="K745" s="1"/>
      <c r="L745" s="79"/>
      <c r="M745" s="83"/>
      <c r="S745" s="79"/>
      <c r="T745" s="83"/>
      <c r="U745" s="79"/>
      <c r="V745" s="111"/>
      <c r="AA745" s="79"/>
      <c r="AB745" s="111"/>
      <c r="AM745" s="28" t="s">
        <v>3090</v>
      </c>
      <c r="AO745" s="91"/>
      <c r="AP745" s="1">
        <v>17372</v>
      </c>
      <c r="AT745" s="91"/>
    </row>
    <row r="746" spans="1:46" hidden="1">
      <c r="F746" s="7"/>
      <c r="G746"/>
      <c r="H746" s="79"/>
      <c r="I746" s="83"/>
      <c r="J746" s="1"/>
      <c r="K746" s="1"/>
      <c r="L746" s="79"/>
      <c r="M746" s="83"/>
      <c r="S746" s="79"/>
      <c r="T746" s="83"/>
      <c r="U746" s="79"/>
      <c r="V746" s="111"/>
      <c r="AA746" s="79"/>
      <c r="AB746" s="111"/>
      <c r="AM746" s="28" t="s">
        <v>3091</v>
      </c>
      <c r="AO746" s="91"/>
      <c r="AP746" s="1">
        <v>6300</v>
      </c>
      <c r="AT746" s="91"/>
    </row>
    <row r="747" spans="1:46" hidden="1">
      <c r="F747" s="7"/>
      <c r="G747"/>
      <c r="H747" s="79"/>
      <c r="I747" s="83"/>
      <c r="J747" s="1"/>
      <c r="K747" s="1"/>
      <c r="L747" s="79"/>
      <c r="M747" s="83"/>
      <c r="S747" s="79"/>
      <c r="T747" s="83"/>
      <c r="U747" s="79"/>
      <c r="V747" s="111"/>
      <c r="AA747" s="79"/>
      <c r="AB747" s="111"/>
      <c r="AG747" s="28" t="s">
        <v>1590</v>
      </c>
      <c r="AH747" s="79">
        <v>859550</v>
      </c>
      <c r="AO747" s="91"/>
      <c r="AS747" s="111">
        <v>388800</v>
      </c>
      <c r="AT747" s="91"/>
    </row>
    <row r="748" spans="1:46" hidden="1">
      <c r="F748" s="7"/>
      <c r="G748"/>
      <c r="H748" s="79"/>
      <c r="I748" s="83"/>
      <c r="J748" s="1"/>
      <c r="K748" s="1"/>
      <c r="L748" s="79"/>
      <c r="M748" s="83"/>
      <c r="S748" s="79"/>
      <c r="T748" s="83"/>
      <c r="U748" s="79"/>
      <c r="V748" s="111"/>
      <c r="AA748" s="79"/>
      <c r="AB748" s="111"/>
      <c r="AG748" s="28" t="s">
        <v>1591</v>
      </c>
      <c r="AH748" s="79">
        <v>11240</v>
      </c>
      <c r="AN748" s="135"/>
      <c r="AO748" s="91"/>
      <c r="AP748" s="1">
        <v>2079</v>
      </c>
      <c r="AS748" s="135"/>
      <c r="AT748" s="91"/>
    </row>
    <row r="749" spans="1:46" hidden="1">
      <c r="F749" s="7"/>
      <c r="G749"/>
      <c r="H749" s="79"/>
      <c r="I749" s="83"/>
      <c r="J749" s="1"/>
      <c r="K749" s="1"/>
      <c r="L749" s="79"/>
      <c r="M749" s="83"/>
      <c r="S749" s="79"/>
      <c r="T749" s="83"/>
      <c r="U749" s="79"/>
      <c r="V749" s="111"/>
      <c r="AA749" s="79"/>
      <c r="AB749" s="111"/>
      <c r="AG749" s="28" t="s">
        <v>2146</v>
      </c>
      <c r="AN749" s="135">
        <v>139851</v>
      </c>
      <c r="AO749" s="91"/>
      <c r="AS749" s="135">
        <v>28800</v>
      </c>
      <c r="AT749" s="91" t="s">
        <v>2778</v>
      </c>
    </row>
    <row r="750" spans="1:46">
      <c r="A750" s="7">
        <v>8</v>
      </c>
      <c r="B750">
        <v>2</v>
      </c>
      <c r="C750">
        <v>3</v>
      </c>
      <c r="D750">
        <v>2</v>
      </c>
      <c r="E750">
        <f t="shared" si="82"/>
        <v>4</v>
      </c>
      <c r="F750" s="7" t="s">
        <v>3936</v>
      </c>
      <c r="G750" t="s">
        <v>313</v>
      </c>
      <c r="H750" s="79">
        <v>238744</v>
      </c>
      <c r="I750" s="83"/>
      <c r="J750" s="1">
        <v>60969.599999999999</v>
      </c>
      <c r="K750" s="1"/>
      <c r="L750" s="79">
        <v>289353</v>
      </c>
      <c r="M750" s="83"/>
      <c r="O750" s="111">
        <v>285632</v>
      </c>
      <c r="R750" s="83">
        <v>3721</v>
      </c>
      <c r="S750" s="79">
        <v>48303</v>
      </c>
      <c r="T750" s="83"/>
      <c r="U750" s="79">
        <v>282160</v>
      </c>
      <c r="V750" s="111"/>
      <c r="W750" s="111">
        <v>279713</v>
      </c>
      <c r="Z750" s="83">
        <v>2447</v>
      </c>
      <c r="AA750" s="79">
        <v>372552</v>
      </c>
      <c r="AB750" s="111"/>
      <c r="AC750" s="111">
        <v>370662</v>
      </c>
      <c r="AF750" s="83">
        <f t="shared" ref="AF750" si="88">AA750-SUM(AC750:AE750)</f>
        <v>1890</v>
      </c>
      <c r="AG750" s="28" t="s">
        <v>2736</v>
      </c>
      <c r="AH750" s="79">
        <v>4910</v>
      </c>
      <c r="AI750" s="83" t="s">
        <v>1593</v>
      </c>
      <c r="AK750" s="1">
        <v>2352.6999999999998</v>
      </c>
      <c r="AL750" s="1" t="s">
        <v>1592</v>
      </c>
      <c r="AN750" s="111">
        <v>2396</v>
      </c>
      <c r="AO750" s="91" t="s">
        <v>886</v>
      </c>
      <c r="AP750" s="1">
        <v>2362</v>
      </c>
      <c r="AS750" s="111">
        <v>2396</v>
      </c>
      <c r="AT750" s="91" t="s">
        <v>2779</v>
      </c>
    </row>
    <row r="751" spans="1:46" hidden="1">
      <c r="A751" s="6"/>
      <c r="G751"/>
      <c r="H751" s="79"/>
      <c r="I751" s="83"/>
      <c r="J751" s="1"/>
      <c r="K751" s="1"/>
      <c r="L751" s="79"/>
      <c r="M751" s="83"/>
      <c r="S751" s="79"/>
      <c r="T751" s="83"/>
      <c r="U751" s="79"/>
      <c r="V751" s="111"/>
      <c r="AA751" s="79"/>
      <c r="AB751" s="111"/>
      <c r="AG751" s="28" t="s">
        <v>1594</v>
      </c>
      <c r="AH751" s="79">
        <v>79730</v>
      </c>
      <c r="AK751" s="1">
        <v>15877</v>
      </c>
      <c r="AN751" s="111">
        <v>94546</v>
      </c>
      <c r="AO751" s="91"/>
      <c r="AS751" s="111">
        <v>142663</v>
      </c>
      <c r="AT751" s="91"/>
    </row>
    <row r="752" spans="1:46" hidden="1">
      <c r="A752" s="6"/>
      <c r="G752"/>
      <c r="H752" s="79"/>
      <c r="I752" s="83"/>
      <c r="J752" s="1"/>
      <c r="K752" s="1"/>
      <c r="L752" s="79"/>
      <c r="M752" s="83"/>
      <c r="S752" s="79"/>
      <c r="T752" s="83"/>
      <c r="U752" s="79"/>
      <c r="V752" s="111"/>
      <c r="AA752" s="79"/>
      <c r="AB752" s="111"/>
      <c r="AG752" s="28" t="s">
        <v>935</v>
      </c>
      <c r="AH752" s="79">
        <v>122390</v>
      </c>
      <c r="AK752" s="1">
        <v>24206.55</v>
      </c>
      <c r="AN752" s="111">
        <v>97860</v>
      </c>
      <c r="AO752" s="91"/>
      <c r="AS752" s="111">
        <v>100890</v>
      </c>
      <c r="AT752" s="91"/>
    </row>
    <row r="753" spans="1:46" hidden="1">
      <c r="A753" s="6"/>
      <c r="G753"/>
      <c r="H753" s="79"/>
      <c r="I753" s="83"/>
      <c r="J753" s="1"/>
      <c r="K753" s="1"/>
      <c r="L753" s="79"/>
      <c r="M753" s="83"/>
      <c r="S753" s="79"/>
      <c r="T753" s="83"/>
      <c r="U753" s="79"/>
      <c r="V753" s="111"/>
      <c r="AA753" s="79"/>
      <c r="AB753" s="111"/>
      <c r="AG753" s="28" t="s">
        <v>934</v>
      </c>
      <c r="AH753" s="79">
        <v>19000</v>
      </c>
      <c r="AK753" s="17"/>
      <c r="AL753" s="17"/>
      <c r="AM753" s="107"/>
      <c r="AN753" s="119"/>
      <c r="AO753" s="91"/>
      <c r="AS753" s="119"/>
      <c r="AT753" s="91"/>
    </row>
    <row r="754" spans="1:46" hidden="1">
      <c r="A754" s="6"/>
      <c r="G754"/>
      <c r="H754" s="79"/>
      <c r="I754" s="83"/>
      <c r="J754" s="1"/>
      <c r="K754" s="1"/>
      <c r="L754" s="79"/>
      <c r="M754" s="83"/>
      <c r="S754" s="79"/>
      <c r="T754" s="83"/>
      <c r="U754" s="79"/>
      <c r="V754" s="111"/>
      <c r="AA754" s="79"/>
      <c r="AB754" s="111"/>
      <c r="AG754" s="25" t="s">
        <v>937</v>
      </c>
      <c r="AH754" s="79">
        <v>6290</v>
      </c>
      <c r="AK754" s="1">
        <v>11967</v>
      </c>
      <c r="AN754" s="119"/>
      <c r="AO754" s="91"/>
      <c r="AP754" s="1">
        <v>22926</v>
      </c>
      <c r="AS754" s="119"/>
      <c r="AT754" s="91"/>
    </row>
    <row r="755" spans="1:46" hidden="1">
      <c r="A755" s="6"/>
      <c r="G755"/>
      <c r="H755" s="79"/>
      <c r="I755" s="83"/>
      <c r="J755" s="1"/>
      <c r="K755" s="1"/>
      <c r="L755" s="79"/>
      <c r="M755" s="83"/>
      <c r="S755" s="79"/>
      <c r="T755" s="83"/>
      <c r="U755" s="79"/>
      <c r="V755" s="111"/>
      <c r="AA755" s="79"/>
      <c r="AB755" s="111"/>
      <c r="AG755" s="25" t="s">
        <v>1111</v>
      </c>
      <c r="AH755" s="89"/>
      <c r="AI755" s="90"/>
      <c r="AJ755" s="135"/>
      <c r="AK755" s="5"/>
      <c r="AL755" s="5"/>
      <c r="AM755" s="89"/>
      <c r="AN755" s="111">
        <f>13074+18699</f>
        <v>31773</v>
      </c>
      <c r="AO755" s="91" t="s">
        <v>1114</v>
      </c>
      <c r="AP755" s="1">
        <f>6121+10811</f>
        <v>16932</v>
      </c>
      <c r="AS755" s="111">
        <f>12825+13971</f>
        <v>26796</v>
      </c>
      <c r="AT755" s="91" t="s">
        <v>1114</v>
      </c>
    </row>
    <row r="756" spans="1:46" hidden="1">
      <c r="A756" s="6"/>
      <c r="G756"/>
      <c r="H756" s="79"/>
      <c r="I756" s="83"/>
      <c r="J756" s="1"/>
      <c r="K756" s="1"/>
      <c r="L756" s="79"/>
      <c r="M756" s="83"/>
      <c r="S756" s="79"/>
      <c r="T756" s="83"/>
      <c r="U756" s="79"/>
      <c r="V756" s="111"/>
      <c r="AA756" s="79"/>
      <c r="AB756" s="111"/>
      <c r="AG756" s="25" t="s">
        <v>1112</v>
      </c>
      <c r="AH756" s="89"/>
      <c r="AI756" s="90"/>
      <c r="AJ756" s="135"/>
      <c r="AK756" s="5"/>
      <c r="AL756" s="5"/>
      <c r="AM756" s="89"/>
      <c r="AN756" s="111">
        <v>60678</v>
      </c>
      <c r="AO756" s="91" t="s">
        <v>1113</v>
      </c>
      <c r="AP756" s="1">
        <v>27545.8</v>
      </c>
      <c r="AS756" s="111">
        <v>6165</v>
      </c>
      <c r="AT756" s="91" t="s">
        <v>2780</v>
      </c>
    </row>
    <row r="757" spans="1:46">
      <c r="A757" s="7">
        <v>8</v>
      </c>
      <c r="B757">
        <v>2</v>
      </c>
      <c r="C757">
        <v>3</v>
      </c>
      <c r="D757">
        <v>3</v>
      </c>
      <c r="E757">
        <f t="shared" si="82"/>
        <v>4</v>
      </c>
      <c r="F757" s="7" t="s">
        <v>3937</v>
      </c>
      <c r="G757" t="s">
        <v>314</v>
      </c>
      <c r="H757" s="79">
        <v>166235</v>
      </c>
      <c r="I757" s="83"/>
      <c r="J757" s="1">
        <v>86451</v>
      </c>
      <c r="K757" s="1"/>
      <c r="L757" s="79">
        <v>132264</v>
      </c>
      <c r="M757" s="83"/>
      <c r="O757" s="111">
        <v>130214</v>
      </c>
      <c r="R757" s="83">
        <v>2050</v>
      </c>
      <c r="S757" s="79">
        <v>79134</v>
      </c>
      <c r="T757" s="83"/>
      <c r="U757" s="79">
        <v>81975</v>
      </c>
      <c r="V757" s="111"/>
      <c r="AA757" s="79">
        <v>24058</v>
      </c>
      <c r="AB757" s="111"/>
      <c r="AC757" s="111">
        <v>20095</v>
      </c>
      <c r="AF757" s="83">
        <f t="shared" ref="AF757" si="89">AA757-SUM(AC757:AE757)</f>
        <v>3963</v>
      </c>
      <c r="AG757" s="28" t="s">
        <v>2736</v>
      </c>
      <c r="AH757" s="79">
        <v>4210</v>
      </c>
      <c r="AK757" s="1">
        <v>4341</v>
      </c>
      <c r="AL757" s="16" t="s">
        <v>878</v>
      </c>
      <c r="AM757" s="159"/>
      <c r="AN757" s="111">
        <v>4372</v>
      </c>
      <c r="AO757" s="91" t="s">
        <v>878</v>
      </c>
      <c r="AP757" s="1">
        <v>4232.6000000000004</v>
      </c>
      <c r="AS757" s="111">
        <v>4264</v>
      </c>
      <c r="AT757" s="91" t="s">
        <v>878</v>
      </c>
    </row>
    <row r="758" spans="1:46" hidden="1">
      <c r="A758" s="6"/>
      <c r="G758"/>
      <c r="H758" s="79"/>
      <c r="I758" s="83"/>
      <c r="J758" s="1"/>
      <c r="K758" s="1"/>
      <c r="L758" s="79"/>
      <c r="M758" s="83"/>
      <c r="S758" s="79"/>
      <c r="T758" s="83"/>
      <c r="U758" s="79"/>
      <c r="V758" s="111"/>
      <c r="AA758" s="79"/>
      <c r="AB758" s="111"/>
      <c r="AG758" s="28" t="s">
        <v>936</v>
      </c>
      <c r="AH758" s="79">
        <v>14180</v>
      </c>
      <c r="AK758" s="1">
        <v>22630</v>
      </c>
      <c r="AN758" s="111">
        <v>28984</v>
      </c>
      <c r="AO758" s="91"/>
      <c r="AP758" s="1">
        <v>7900.99</v>
      </c>
      <c r="AS758" s="111">
        <v>20832</v>
      </c>
      <c r="AT758" s="91"/>
    </row>
    <row r="759" spans="1:46" hidden="1">
      <c r="A759" s="6"/>
      <c r="G759"/>
      <c r="H759" s="79"/>
      <c r="I759" s="83"/>
      <c r="J759" s="1"/>
      <c r="K759" s="1"/>
      <c r="L759" s="79"/>
      <c r="M759" s="83"/>
      <c r="S759" s="79"/>
      <c r="T759" s="83"/>
      <c r="U759" s="79"/>
      <c r="V759" s="111"/>
      <c r="AA759" s="79"/>
      <c r="AB759" s="111"/>
      <c r="AG759" s="28" t="s">
        <v>935</v>
      </c>
      <c r="AH759" s="79">
        <v>117670</v>
      </c>
      <c r="AK759" s="1">
        <v>41050</v>
      </c>
      <c r="AN759" s="111">
        <v>60000</v>
      </c>
      <c r="AO759" s="91"/>
      <c r="AP759" s="1">
        <v>19176</v>
      </c>
      <c r="AS759" s="111">
        <v>34270</v>
      </c>
      <c r="AT759" s="91"/>
    </row>
    <row r="760" spans="1:46" hidden="1">
      <c r="A760" s="6"/>
      <c r="G760"/>
      <c r="H760" s="79"/>
      <c r="I760" s="83"/>
      <c r="J760" s="1"/>
      <c r="K760" s="1"/>
      <c r="L760" s="79"/>
      <c r="M760" s="83"/>
      <c r="S760" s="79"/>
      <c r="T760" s="83"/>
      <c r="U760" s="79"/>
      <c r="V760" s="111"/>
      <c r="AA760" s="79"/>
      <c r="AB760" s="111"/>
      <c r="AG760" s="25" t="s">
        <v>938</v>
      </c>
      <c r="AH760" s="79">
        <v>22270</v>
      </c>
      <c r="AK760" s="1">
        <v>13481</v>
      </c>
      <c r="AN760" s="119"/>
      <c r="AO760" s="91"/>
      <c r="AS760" s="119"/>
      <c r="AT760" s="91"/>
    </row>
    <row r="761" spans="1:46" hidden="1">
      <c r="A761" s="6"/>
      <c r="G761"/>
      <c r="H761" s="79"/>
      <c r="I761" s="83"/>
      <c r="J761" s="1"/>
      <c r="K761" s="1"/>
      <c r="L761" s="79"/>
      <c r="M761" s="83"/>
      <c r="S761" s="79"/>
      <c r="T761" s="83"/>
      <c r="U761" s="79"/>
      <c r="V761" s="111"/>
      <c r="AA761" s="79"/>
      <c r="AB761" s="111"/>
      <c r="AG761" s="25" t="s">
        <v>1111</v>
      </c>
      <c r="AH761" s="89"/>
      <c r="AI761" s="90"/>
      <c r="AJ761" s="135"/>
      <c r="AK761" s="5"/>
      <c r="AL761" s="5"/>
      <c r="AM761" s="89"/>
      <c r="AN761" s="111">
        <f>5922+2512</f>
        <v>8434</v>
      </c>
      <c r="AO761" s="91" t="s">
        <v>1116</v>
      </c>
      <c r="AP761" s="1">
        <f>438.9+1890</f>
        <v>2328.9</v>
      </c>
      <c r="AS761" s="111">
        <f>3784+2512</f>
        <v>6296</v>
      </c>
      <c r="AT761" s="91" t="s">
        <v>1116</v>
      </c>
    </row>
    <row r="762" spans="1:46" hidden="1">
      <c r="A762" s="6"/>
      <c r="G762"/>
      <c r="H762" s="79"/>
      <c r="I762" s="83"/>
      <c r="J762" s="1"/>
      <c r="K762" s="1"/>
      <c r="L762" s="79"/>
      <c r="M762" s="83"/>
      <c r="S762" s="79"/>
      <c r="T762" s="83"/>
      <c r="U762" s="79"/>
      <c r="V762" s="111"/>
      <c r="AA762" s="79"/>
      <c r="AB762" s="111"/>
      <c r="AG762" s="25" t="s">
        <v>1112</v>
      </c>
      <c r="AH762" s="89"/>
      <c r="AI762" s="90"/>
      <c r="AJ762" s="135"/>
      <c r="AK762" s="5"/>
      <c r="AL762" s="5"/>
      <c r="AM762" s="89"/>
      <c r="AN762" s="111">
        <v>28340</v>
      </c>
      <c r="AO762" s="91" t="s">
        <v>1115</v>
      </c>
      <c r="AP762" s="1">
        <v>45213.5</v>
      </c>
      <c r="AS762" s="111">
        <v>14182</v>
      </c>
      <c r="AT762" s="91" t="s">
        <v>2782</v>
      </c>
    </row>
    <row r="763" spans="1:46">
      <c r="A763" s="7">
        <v>8</v>
      </c>
      <c r="B763">
        <v>2</v>
      </c>
      <c r="C763">
        <v>4</v>
      </c>
      <c r="E763">
        <f t="shared" ref="E763:E815" si="90">COUNT(A763:D763)</f>
        <v>3</v>
      </c>
      <c r="F763" s="7" t="s">
        <v>306</v>
      </c>
      <c r="G763" s="6" t="s">
        <v>315</v>
      </c>
      <c r="H763" s="77">
        <v>3833</v>
      </c>
      <c r="J763" s="18">
        <v>3596</v>
      </c>
      <c r="L763" s="77">
        <v>4200</v>
      </c>
      <c r="Q763" s="111">
        <v>252</v>
      </c>
      <c r="R763" s="83">
        <v>3948</v>
      </c>
      <c r="S763" s="77">
        <v>3916.5</v>
      </c>
      <c r="U763" s="77">
        <v>8400</v>
      </c>
      <c r="Y763" s="111">
        <v>504</v>
      </c>
      <c r="Z763" s="83">
        <v>7896</v>
      </c>
      <c r="AA763" s="77">
        <v>8640</v>
      </c>
      <c r="AE763" s="111">
        <v>518</v>
      </c>
      <c r="AF763" s="83">
        <f t="shared" ref="AF763:AF773" si="91">AA763-SUM(AC763:AE763)</f>
        <v>8122</v>
      </c>
      <c r="AT763" s="91" t="s">
        <v>2781</v>
      </c>
    </row>
    <row r="764" spans="1:46">
      <c r="A764" s="7">
        <v>8</v>
      </c>
      <c r="B764">
        <v>2</v>
      </c>
      <c r="C764">
        <v>4</v>
      </c>
      <c r="D764">
        <v>1</v>
      </c>
      <c r="E764">
        <f t="shared" si="90"/>
        <v>4</v>
      </c>
      <c r="F764" s="7" t="s">
        <v>3938</v>
      </c>
      <c r="G764" t="s">
        <v>1595</v>
      </c>
      <c r="H764" s="77">
        <v>3833</v>
      </c>
      <c r="I764" s="83"/>
      <c r="J764" s="18">
        <v>3596</v>
      </c>
      <c r="K764" s="1" t="s">
        <v>2413</v>
      </c>
      <c r="L764" s="77">
        <v>4200</v>
      </c>
      <c r="M764" s="91" t="s">
        <v>316</v>
      </c>
      <c r="S764" s="77">
        <v>3916.5</v>
      </c>
      <c r="T764" s="91"/>
      <c r="U764" s="77">
        <v>8400</v>
      </c>
      <c r="V764" s="131" t="s">
        <v>2783</v>
      </c>
      <c r="AA764" s="77">
        <v>8640</v>
      </c>
      <c r="AB764" s="131"/>
      <c r="AE764" s="111">
        <v>518</v>
      </c>
      <c r="AF764" s="83">
        <f t="shared" si="91"/>
        <v>8122</v>
      </c>
      <c r="AT764" s="91"/>
    </row>
    <row r="765" spans="1:46">
      <c r="A765" s="7">
        <v>8</v>
      </c>
      <c r="B765">
        <v>2</v>
      </c>
      <c r="C765">
        <v>5</v>
      </c>
      <c r="E765">
        <f t="shared" si="90"/>
        <v>3</v>
      </c>
      <c r="F765" s="7" t="s">
        <v>307</v>
      </c>
      <c r="G765" s="6" t="s">
        <v>317</v>
      </c>
      <c r="H765" s="77">
        <v>48497</v>
      </c>
      <c r="J765" s="18">
        <v>50325</v>
      </c>
      <c r="L765" s="77">
        <v>48389</v>
      </c>
      <c r="N765" s="79"/>
      <c r="O765" s="111">
        <f t="shared" ref="O765:Q765" si="92">O766+O768</f>
        <v>0</v>
      </c>
      <c r="P765" s="111">
        <f t="shared" si="92"/>
        <v>0</v>
      </c>
      <c r="Q765" s="111">
        <f t="shared" si="92"/>
        <v>0</v>
      </c>
      <c r="R765" s="83">
        <f>R766+R768</f>
        <v>48389</v>
      </c>
      <c r="S765" s="77">
        <v>54627</v>
      </c>
      <c r="U765" s="77">
        <v>49212</v>
      </c>
      <c r="Z765" s="83">
        <v>49212</v>
      </c>
      <c r="AA765" s="77">
        <v>53129</v>
      </c>
      <c r="AF765" s="83">
        <f t="shared" si="91"/>
        <v>53129</v>
      </c>
      <c r="AO765" s="91"/>
      <c r="AT765" s="91"/>
    </row>
    <row r="766" spans="1:46">
      <c r="A766" s="7">
        <v>8</v>
      </c>
      <c r="B766">
        <v>2</v>
      </c>
      <c r="C766">
        <v>5</v>
      </c>
      <c r="D766">
        <v>1</v>
      </c>
      <c r="E766">
        <f t="shared" si="90"/>
        <v>4</v>
      </c>
      <c r="F766" s="7" t="s">
        <v>3939</v>
      </c>
      <c r="G766" t="s">
        <v>1596</v>
      </c>
      <c r="I766" s="83"/>
      <c r="J766" s="18">
        <v>50158</v>
      </c>
      <c r="K766" s="1" t="s">
        <v>2416</v>
      </c>
      <c r="L766" s="77">
        <v>48222</v>
      </c>
      <c r="M766" s="83"/>
      <c r="R766" s="78">
        <v>48222</v>
      </c>
      <c r="S766" s="79">
        <v>54460</v>
      </c>
      <c r="T766" s="83"/>
      <c r="U766" s="77">
        <v>49045</v>
      </c>
      <c r="V766" s="111"/>
      <c r="Z766" s="78"/>
      <c r="AA766" s="77">
        <v>52962</v>
      </c>
      <c r="AB766" s="111"/>
      <c r="AF766" s="83">
        <f t="shared" si="91"/>
        <v>52962</v>
      </c>
      <c r="AG766" s="3" t="s">
        <v>2165</v>
      </c>
      <c r="AH766" s="79">
        <v>24757</v>
      </c>
      <c r="AK766" s="1">
        <v>27532</v>
      </c>
      <c r="AN766" s="111">
        <v>25800</v>
      </c>
      <c r="AO766" s="91"/>
      <c r="AP766" s="1">
        <v>32056</v>
      </c>
      <c r="AS766" s="111">
        <v>27500</v>
      </c>
      <c r="AT766" s="91"/>
    </row>
    <row r="767" spans="1:46" hidden="1">
      <c r="A767" s="6"/>
      <c r="G767"/>
      <c r="H767" s="79"/>
      <c r="I767" s="83"/>
      <c r="J767" s="1"/>
      <c r="K767" s="1"/>
      <c r="L767" s="79"/>
      <c r="M767" s="83"/>
      <c r="S767" s="79"/>
      <c r="T767" s="83"/>
      <c r="U767" s="79"/>
      <c r="V767" s="111"/>
      <c r="AA767" s="79"/>
      <c r="AB767" s="111"/>
      <c r="AG767" s="3" t="s">
        <v>318</v>
      </c>
      <c r="AH767" s="79">
        <v>22681</v>
      </c>
      <c r="AK767" s="1">
        <v>22573</v>
      </c>
      <c r="AN767" s="111">
        <v>22360</v>
      </c>
      <c r="AO767" s="91"/>
      <c r="AP767" s="1">
        <v>22356</v>
      </c>
      <c r="AS767" s="111">
        <v>21500</v>
      </c>
      <c r="AT767" s="91"/>
    </row>
    <row r="768" spans="1:46">
      <c r="A768" s="7">
        <v>8</v>
      </c>
      <c r="B768">
        <v>2</v>
      </c>
      <c r="C768">
        <v>5</v>
      </c>
      <c r="D768">
        <v>2</v>
      </c>
      <c r="E768">
        <f t="shared" si="90"/>
        <v>4</v>
      </c>
      <c r="F768" s="7" t="s">
        <v>3940</v>
      </c>
      <c r="G768" t="s">
        <v>1597</v>
      </c>
      <c r="H768" s="79"/>
      <c r="I768" s="83"/>
      <c r="J768" s="1">
        <v>167</v>
      </c>
      <c r="K768" s="1" t="s">
        <v>2417</v>
      </c>
      <c r="L768" s="79">
        <v>167</v>
      </c>
      <c r="M768" s="83"/>
      <c r="R768" s="83">
        <v>167</v>
      </c>
      <c r="S768" s="79">
        <v>167</v>
      </c>
      <c r="T768" s="83"/>
      <c r="U768" s="79">
        <v>167</v>
      </c>
      <c r="V768" s="111" t="s">
        <v>2784</v>
      </c>
      <c r="Z768" s="83">
        <v>167</v>
      </c>
      <c r="AA768" s="79">
        <v>167</v>
      </c>
      <c r="AB768" s="111"/>
      <c r="AF768" s="83">
        <f t="shared" si="91"/>
        <v>167</v>
      </c>
    </row>
    <row r="769" spans="1:46">
      <c r="A769" s="7">
        <v>8</v>
      </c>
      <c r="B769">
        <v>2</v>
      </c>
      <c r="C769">
        <v>6</v>
      </c>
      <c r="E769">
        <f t="shared" si="90"/>
        <v>3</v>
      </c>
      <c r="F769" s="7" t="s">
        <v>319</v>
      </c>
      <c r="G769" s="6" t="s">
        <v>320</v>
      </c>
      <c r="H769" s="77">
        <v>352279</v>
      </c>
      <c r="J769" s="18">
        <v>305659</v>
      </c>
      <c r="L769" s="77">
        <v>503035</v>
      </c>
      <c r="O769" s="111">
        <f t="shared" ref="O769:Q769" si="93">O770+O772+O773</f>
        <v>107650</v>
      </c>
      <c r="P769" s="111">
        <f t="shared" si="93"/>
        <v>106700</v>
      </c>
      <c r="Q769" s="111">
        <f t="shared" si="93"/>
        <v>237959</v>
      </c>
      <c r="R769" s="83">
        <f>R770+R772+R773</f>
        <v>50726</v>
      </c>
      <c r="S769" s="77">
        <v>280584</v>
      </c>
      <c r="U769" s="77">
        <v>509846</v>
      </c>
      <c r="W769" s="111">
        <v>103950</v>
      </c>
      <c r="X769" s="111">
        <v>115600</v>
      </c>
      <c r="Y769" s="111">
        <v>208341</v>
      </c>
      <c r="Z769" s="83">
        <v>81955</v>
      </c>
      <c r="AA769" s="77">
        <v>226852</v>
      </c>
      <c r="AE769" s="111">
        <v>128621</v>
      </c>
      <c r="AF769" s="83">
        <f t="shared" si="91"/>
        <v>98231</v>
      </c>
    </row>
    <row r="770" spans="1:46">
      <c r="A770" s="7">
        <v>8</v>
      </c>
      <c r="B770">
        <v>2</v>
      </c>
      <c r="C770">
        <v>6</v>
      </c>
      <c r="D770">
        <v>1</v>
      </c>
      <c r="E770">
        <f t="shared" si="90"/>
        <v>4</v>
      </c>
      <c r="F770" s="7" t="s">
        <v>3941</v>
      </c>
      <c r="G770" t="s">
        <v>1598</v>
      </c>
      <c r="H770" s="79"/>
      <c r="I770" s="83"/>
      <c r="J770" s="1">
        <v>9529</v>
      </c>
      <c r="K770" s="1"/>
      <c r="L770" s="79">
        <v>9353</v>
      </c>
      <c r="M770" s="83"/>
      <c r="R770" s="83">
        <v>9353</v>
      </c>
      <c r="S770" s="79">
        <v>9336</v>
      </c>
      <c r="T770" s="83"/>
      <c r="U770" s="79">
        <v>8399</v>
      </c>
      <c r="V770" s="111"/>
      <c r="Z770" s="83">
        <v>8399</v>
      </c>
      <c r="AA770" s="79">
        <v>8058</v>
      </c>
      <c r="AB770" s="111"/>
      <c r="AF770" s="83">
        <f t="shared" si="91"/>
        <v>8058</v>
      </c>
      <c r="AG770" t="s">
        <v>1117</v>
      </c>
      <c r="AH770" s="79">
        <v>6628</v>
      </c>
      <c r="AK770" s="1">
        <v>1599</v>
      </c>
      <c r="AL770" s="1" t="s">
        <v>2413</v>
      </c>
      <c r="AN770" s="111">
        <v>1600</v>
      </c>
      <c r="AO770" s="91"/>
      <c r="AP770" s="1">
        <v>1596</v>
      </c>
      <c r="AS770" s="111">
        <v>1000</v>
      </c>
      <c r="AT770" s="91"/>
    </row>
    <row r="771" spans="1:46" hidden="1">
      <c r="A771" s="6"/>
      <c r="G771"/>
      <c r="H771" s="79"/>
      <c r="I771" s="83"/>
      <c r="J771" s="1"/>
      <c r="K771" s="1"/>
      <c r="L771" s="79"/>
      <c r="M771" s="83"/>
      <c r="S771" s="79"/>
      <c r="T771" s="83"/>
      <c r="U771" s="79"/>
      <c r="V771" s="111"/>
      <c r="AA771" s="79"/>
      <c r="AB771" s="111"/>
      <c r="AG771" t="s">
        <v>321</v>
      </c>
      <c r="AH771" s="79">
        <v>7982</v>
      </c>
      <c r="AK771" s="1">
        <v>7874</v>
      </c>
      <c r="AN771" s="111">
        <v>4435</v>
      </c>
      <c r="AO771" s="91"/>
      <c r="AP771" s="1">
        <v>7696</v>
      </c>
      <c r="AS771" s="111">
        <v>7350</v>
      </c>
      <c r="AT771" s="91"/>
    </row>
    <row r="772" spans="1:46">
      <c r="A772" s="7">
        <v>8</v>
      </c>
      <c r="B772">
        <v>2</v>
      </c>
      <c r="C772">
        <v>6</v>
      </c>
      <c r="D772">
        <v>2</v>
      </c>
      <c r="E772">
        <f t="shared" si="90"/>
        <v>4</v>
      </c>
      <c r="F772" s="7" t="s">
        <v>3942</v>
      </c>
      <c r="G772" t="s">
        <v>1599</v>
      </c>
      <c r="H772" s="79"/>
      <c r="I772" s="83"/>
      <c r="J772" s="1">
        <v>4414</v>
      </c>
      <c r="K772" s="1"/>
      <c r="L772" s="79">
        <v>4435</v>
      </c>
      <c r="M772" s="83"/>
      <c r="R772" s="83">
        <v>4435</v>
      </c>
      <c r="S772" s="79">
        <v>4230</v>
      </c>
      <c r="T772" s="83"/>
      <c r="U772" s="79">
        <v>4356</v>
      </c>
      <c r="V772" s="111"/>
      <c r="Z772" s="83">
        <v>4356</v>
      </c>
      <c r="AA772" s="79">
        <v>4369</v>
      </c>
      <c r="AB772" s="111"/>
      <c r="AF772" s="83">
        <f t="shared" si="91"/>
        <v>4369</v>
      </c>
      <c r="AG772" t="s">
        <v>1600</v>
      </c>
      <c r="AK772" s="1">
        <v>2153</v>
      </c>
      <c r="AN772" s="111">
        <v>2154</v>
      </c>
      <c r="AO772" s="91"/>
      <c r="AP772" s="1">
        <v>2125</v>
      </c>
      <c r="AS772" s="111">
        <v>2134</v>
      </c>
      <c r="AT772" s="91"/>
    </row>
    <row r="773" spans="1:46">
      <c r="A773" s="7">
        <v>8</v>
      </c>
      <c r="B773">
        <v>2</v>
      </c>
      <c r="C773">
        <v>6</v>
      </c>
      <c r="D773">
        <v>3</v>
      </c>
      <c r="E773">
        <f t="shared" si="90"/>
        <v>4</v>
      </c>
      <c r="F773" s="7" t="s">
        <v>3943</v>
      </c>
      <c r="G773" t="s">
        <v>1601</v>
      </c>
      <c r="H773" s="79">
        <v>333286</v>
      </c>
      <c r="I773" s="83"/>
      <c r="J773" s="1">
        <v>291716</v>
      </c>
      <c r="K773" s="1"/>
      <c r="L773" s="79">
        <v>489247</v>
      </c>
      <c r="M773" s="83"/>
      <c r="O773" s="111">
        <v>107650</v>
      </c>
      <c r="P773" s="111">
        <v>106700</v>
      </c>
      <c r="Q773" s="111">
        <v>237959</v>
      </c>
      <c r="R773" s="83">
        <v>36938</v>
      </c>
      <c r="S773" s="79">
        <v>267018</v>
      </c>
      <c r="T773" s="83"/>
      <c r="U773" s="79">
        <v>497091</v>
      </c>
      <c r="V773" s="111"/>
      <c r="W773" s="111">
        <v>103950</v>
      </c>
      <c r="X773" s="111">
        <v>115600</v>
      </c>
      <c r="Y773" s="111">
        <v>208341</v>
      </c>
      <c r="Z773" s="83">
        <v>69200</v>
      </c>
      <c r="AA773" s="79">
        <v>214425</v>
      </c>
      <c r="AB773" s="111"/>
      <c r="AE773" s="111">
        <v>128621</v>
      </c>
      <c r="AF773" s="83">
        <f t="shared" si="91"/>
        <v>85804</v>
      </c>
      <c r="AG773" s="28" t="s">
        <v>1134</v>
      </c>
      <c r="AH773" s="79">
        <v>4010</v>
      </c>
      <c r="AK773" s="1">
        <v>4061</v>
      </c>
      <c r="AL773" s="1" t="s">
        <v>1593</v>
      </c>
      <c r="AN773" s="111">
        <v>4062</v>
      </c>
      <c r="AO773" s="91" t="s">
        <v>878</v>
      </c>
      <c r="AP773" s="1">
        <v>4085</v>
      </c>
      <c r="AS773" s="111">
        <v>6076</v>
      </c>
      <c r="AT773" s="91" t="s">
        <v>2785</v>
      </c>
    </row>
    <row r="774" spans="1:46" hidden="1">
      <c r="A774" s="6"/>
      <c r="G774"/>
      <c r="H774" s="79"/>
      <c r="I774" s="83"/>
      <c r="J774" s="1"/>
      <c r="K774" s="1"/>
      <c r="L774" s="79"/>
      <c r="M774" s="83"/>
      <c r="S774" s="79"/>
      <c r="T774" s="83"/>
      <c r="U774" s="79"/>
      <c r="V774" s="111"/>
      <c r="AA774" s="79"/>
      <c r="AB774" s="111"/>
      <c r="AG774" s="28" t="s">
        <v>939</v>
      </c>
      <c r="AH774" s="79">
        <v>109490</v>
      </c>
      <c r="AK774" s="1">
        <v>102739</v>
      </c>
      <c r="AL774" s="1" t="s">
        <v>2415</v>
      </c>
      <c r="AN774" s="111">
        <v>102103</v>
      </c>
      <c r="AP774" s="1">
        <v>102103</v>
      </c>
      <c r="AS774" s="111">
        <v>85683</v>
      </c>
    </row>
    <row r="775" spans="1:46" hidden="1">
      <c r="A775" s="6"/>
      <c r="G775"/>
      <c r="H775" s="79"/>
      <c r="I775" s="83"/>
      <c r="J775" s="1"/>
      <c r="K775" s="1"/>
      <c r="L775" s="79"/>
      <c r="M775" s="83"/>
      <c r="S775" s="79"/>
      <c r="T775" s="83"/>
      <c r="U775" s="79"/>
      <c r="V775" s="111"/>
      <c r="AA775" s="79"/>
      <c r="AB775" s="111"/>
      <c r="AG775" s="28" t="s">
        <v>1602</v>
      </c>
      <c r="AK775" s="1">
        <v>12938</v>
      </c>
      <c r="AN775" s="111">
        <v>13174</v>
      </c>
      <c r="AO775" s="91"/>
      <c r="AP775" s="1">
        <v>13174</v>
      </c>
      <c r="AS775" s="111">
        <v>13134</v>
      </c>
      <c r="AT775" s="91"/>
    </row>
    <row r="776" spans="1:46" hidden="1">
      <c r="A776" s="6"/>
      <c r="G776"/>
      <c r="H776" s="79"/>
      <c r="I776" s="83"/>
      <c r="J776" s="1"/>
      <c r="K776" s="1"/>
      <c r="L776" s="79"/>
      <c r="M776" s="83"/>
      <c r="S776" s="79"/>
      <c r="T776" s="83"/>
      <c r="U776" s="79"/>
      <c r="V776" s="111"/>
      <c r="AA776" s="79"/>
      <c r="AB776" s="111"/>
      <c r="AG776" s="28" t="s">
        <v>940</v>
      </c>
      <c r="AH776" s="79">
        <v>4010</v>
      </c>
      <c r="AK776" s="1">
        <v>4007</v>
      </c>
      <c r="AN776" s="111">
        <v>4047</v>
      </c>
      <c r="AO776" s="91"/>
      <c r="AP776" s="1">
        <v>4025</v>
      </c>
      <c r="AS776" s="111">
        <v>5007</v>
      </c>
      <c r="AT776" s="91"/>
    </row>
    <row r="777" spans="1:46" hidden="1">
      <c r="A777" s="6"/>
      <c r="G777"/>
      <c r="H777" s="79"/>
      <c r="I777" s="83"/>
      <c r="J777" s="1"/>
      <c r="K777" s="1"/>
      <c r="L777" s="79"/>
      <c r="M777" s="83"/>
      <c r="S777" s="79"/>
      <c r="T777" s="83"/>
      <c r="U777" s="79"/>
      <c r="V777" s="111"/>
      <c r="AA777" s="79"/>
      <c r="AB777" s="111"/>
      <c r="AG777" s="28" t="s">
        <v>1603</v>
      </c>
      <c r="AH777" s="79">
        <v>13110</v>
      </c>
      <c r="AN777" s="111">
        <v>8025</v>
      </c>
      <c r="AO777" s="91"/>
      <c r="AP777" s="1">
        <v>7988.9</v>
      </c>
      <c r="AS777" s="111">
        <v>6852</v>
      </c>
      <c r="AT777" s="91"/>
    </row>
    <row r="778" spans="1:46" hidden="1">
      <c r="A778" s="6"/>
      <c r="G778"/>
      <c r="H778" s="79"/>
      <c r="I778" s="83"/>
      <c r="J778" s="1"/>
      <c r="K778" s="1"/>
      <c r="L778" s="79"/>
      <c r="M778" s="83"/>
      <c r="S778" s="79"/>
      <c r="T778" s="83"/>
      <c r="U778" s="79"/>
      <c r="V778" s="111"/>
      <c r="AA778" s="79"/>
      <c r="AB778" s="111"/>
      <c r="AG778" s="28" t="s">
        <v>941</v>
      </c>
      <c r="AH778" s="79">
        <v>12650</v>
      </c>
      <c r="AK778" s="1">
        <v>14342</v>
      </c>
      <c r="AL778" s="1" t="s">
        <v>2414</v>
      </c>
      <c r="AN778" s="111">
        <v>14540</v>
      </c>
      <c r="AO778" s="91"/>
      <c r="AP778" s="1">
        <v>13968</v>
      </c>
      <c r="AS778" s="111">
        <v>13913</v>
      </c>
      <c r="AT778" s="91"/>
    </row>
    <row r="779" spans="1:46" hidden="1">
      <c r="A779" s="6"/>
      <c r="G779"/>
      <c r="H779" s="79"/>
      <c r="I779" s="83"/>
      <c r="J779" s="1"/>
      <c r="K779" s="1"/>
      <c r="L779" s="79"/>
      <c r="M779" s="83"/>
      <c r="S779" s="79"/>
      <c r="T779" s="83"/>
      <c r="U779" s="79"/>
      <c r="V779" s="111"/>
      <c r="AA779" s="79"/>
      <c r="AB779" s="111"/>
      <c r="AG779" s="28" t="s">
        <v>942</v>
      </c>
      <c r="AH779" s="79">
        <v>112860</v>
      </c>
      <c r="AK779" s="1">
        <v>104315</v>
      </c>
      <c r="AN779" s="111">
        <v>101585</v>
      </c>
      <c r="AO779" s="91"/>
      <c r="AP779" s="1">
        <v>95355</v>
      </c>
      <c r="AS779" s="111">
        <v>101857</v>
      </c>
      <c r="AT779" s="91"/>
    </row>
    <row r="780" spans="1:46" hidden="1">
      <c r="A780" s="6"/>
      <c r="G780"/>
      <c r="H780" s="79"/>
      <c r="I780" s="83"/>
      <c r="J780" s="1"/>
      <c r="K780" s="1"/>
      <c r="L780" s="79"/>
      <c r="M780" s="83"/>
      <c r="S780" s="79"/>
      <c r="T780" s="83"/>
      <c r="U780" s="79"/>
      <c r="V780" s="111"/>
      <c r="AA780" s="79"/>
      <c r="AB780" s="111"/>
      <c r="AG780" s="28" t="s">
        <v>943</v>
      </c>
      <c r="AH780" s="79">
        <v>24180</v>
      </c>
      <c r="AK780" s="1">
        <v>21492</v>
      </c>
      <c r="AN780" s="111">
        <f>13653+2961</f>
        <v>16614</v>
      </c>
      <c r="AO780" s="91"/>
      <c r="AP780" s="1">
        <f>13652+2754</f>
        <v>16406</v>
      </c>
      <c r="AS780" s="111">
        <f>10681+2755+2841</f>
        <v>16277</v>
      </c>
      <c r="AT780" s="91"/>
    </row>
    <row r="781" spans="1:46" hidden="1">
      <c r="A781" s="6"/>
      <c r="G781"/>
      <c r="H781" s="79"/>
      <c r="I781" s="83"/>
      <c r="J781" s="1"/>
      <c r="K781" s="1"/>
      <c r="L781" s="79"/>
      <c r="M781" s="83"/>
      <c r="S781" s="79"/>
      <c r="T781" s="83"/>
      <c r="U781" s="79"/>
      <c r="V781" s="111"/>
      <c r="AA781" s="79"/>
      <c r="AB781" s="111"/>
      <c r="AG781" s="28" t="s">
        <v>944</v>
      </c>
      <c r="AH781" s="79">
        <v>32620</v>
      </c>
      <c r="AI781" s="91" t="s">
        <v>1118</v>
      </c>
      <c r="AJ781" s="117"/>
      <c r="AK781" s="1">
        <v>17341</v>
      </c>
      <c r="AL781" s="1" t="s">
        <v>1604</v>
      </c>
      <c r="AN781" s="111">
        <v>218100</v>
      </c>
      <c r="AO781" s="91"/>
      <c r="AP781" s="1">
        <v>4872</v>
      </c>
      <c r="AQ781" t="s">
        <v>3154</v>
      </c>
      <c r="AS781" s="111">
        <v>231205</v>
      </c>
      <c r="AT781" s="91" t="s">
        <v>2786</v>
      </c>
    </row>
    <row r="782" spans="1:46" hidden="1">
      <c r="A782" s="6"/>
      <c r="G782"/>
      <c r="H782" s="79"/>
      <c r="I782" s="83"/>
      <c r="J782" s="1"/>
      <c r="K782" s="1"/>
      <c r="L782" s="79"/>
      <c r="M782" s="83"/>
      <c r="S782" s="79"/>
      <c r="T782" s="83"/>
      <c r="U782" s="79"/>
      <c r="V782" s="111"/>
      <c r="AA782" s="79"/>
      <c r="AB782" s="111"/>
      <c r="AG782" s="28" t="s">
        <v>2787</v>
      </c>
      <c r="AI782" s="91"/>
      <c r="AJ782" s="117"/>
      <c r="AO782" s="91"/>
      <c r="AS782" s="111">
        <v>12787</v>
      </c>
      <c r="AT782" s="91" t="s">
        <v>2788</v>
      </c>
    </row>
    <row r="783" spans="1:46">
      <c r="A783" s="7">
        <v>8</v>
      </c>
      <c r="B783">
        <v>3</v>
      </c>
      <c r="E783">
        <f t="shared" si="90"/>
        <v>2</v>
      </c>
      <c r="F783" s="7" t="s">
        <v>322</v>
      </c>
      <c r="G783" s="6" t="s">
        <v>323</v>
      </c>
      <c r="H783" s="77">
        <v>2520</v>
      </c>
      <c r="J783" s="18">
        <v>2573</v>
      </c>
      <c r="L783" s="77">
        <v>2478</v>
      </c>
      <c r="R783" s="83">
        <f>R784</f>
        <v>2478</v>
      </c>
      <c r="S783" s="77">
        <v>2372.5</v>
      </c>
      <c r="U783" s="77">
        <v>2478</v>
      </c>
      <c r="Z783" s="78">
        <v>2478</v>
      </c>
      <c r="AA783" s="77">
        <v>2475</v>
      </c>
      <c r="AF783" s="83">
        <f t="shared" ref="AF783:AF792" si="94">AA783-SUM(AC783:AE783)</f>
        <v>2475</v>
      </c>
      <c r="AO783" s="91"/>
      <c r="AT783" s="91"/>
    </row>
    <row r="784" spans="1:46">
      <c r="A784" s="7">
        <v>8</v>
      </c>
      <c r="B784">
        <v>3</v>
      </c>
      <c r="C784">
        <v>1</v>
      </c>
      <c r="E784">
        <f t="shared" si="90"/>
        <v>3</v>
      </c>
      <c r="F784" s="7" t="s">
        <v>1605</v>
      </c>
      <c r="G784" s="6" t="s">
        <v>1606</v>
      </c>
      <c r="H784" s="77">
        <v>2520</v>
      </c>
      <c r="J784" s="18">
        <v>2573</v>
      </c>
      <c r="L784" s="77">
        <v>2478</v>
      </c>
      <c r="R784" s="78">
        <v>2478</v>
      </c>
      <c r="S784" s="77">
        <v>2372.5</v>
      </c>
      <c r="U784" s="77">
        <v>2478</v>
      </c>
      <c r="Z784" s="78">
        <v>2478</v>
      </c>
      <c r="AA784" s="77">
        <v>2475</v>
      </c>
      <c r="AF784" s="83">
        <f t="shared" si="94"/>
        <v>2475</v>
      </c>
    </row>
    <row r="785" spans="1:46">
      <c r="A785" s="7">
        <v>8</v>
      </c>
      <c r="B785">
        <v>3</v>
      </c>
      <c r="C785">
        <v>1</v>
      </c>
      <c r="D785">
        <v>1</v>
      </c>
      <c r="E785">
        <f t="shared" si="90"/>
        <v>4</v>
      </c>
      <c r="F785" s="7" t="s">
        <v>3944</v>
      </c>
      <c r="G785" s="1" t="s">
        <v>1607</v>
      </c>
      <c r="H785" s="77">
        <v>2520</v>
      </c>
      <c r="I785" s="83"/>
      <c r="J785" s="18">
        <v>2457</v>
      </c>
      <c r="K785" s="1"/>
      <c r="L785" s="77">
        <v>2363</v>
      </c>
      <c r="M785" s="83"/>
      <c r="R785" s="78">
        <v>2363</v>
      </c>
      <c r="S785" s="77">
        <v>2257.5</v>
      </c>
      <c r="T785" s="83"/>
      <c r="U785" s="77">
        <v>2363</v>
      </c>
      <c r="V785" s="111"/>
      <c r="Z785" s="78">
        <v>2363</v>
      </c>
      <c r="AA785" s="77">
        <v>2360</v>
      </c>
      <c r="AB785" s="111"/>
      <c r="AF785" s="83">
        <f t="shared" si="94"/>
        <v>2360</v>
      </c>
      <c r="AG785" s="28" t="s">
        <v>945</v>
      </c>
      <c r="AH785" s="79">
        <v>2000</v>
      </c>
      <c r="AK785" s="1">
        <v>2047</v>
      </c>
      <c r="AN785" s="111">
        <v>2048</v>
      </c>
      <c r="AO785" s="91"/>
      <c r="AP785" s="1">
        <v>1942.5</v>
      </c>
      <c r="AS785" s="111">
        <v>1943</v>
      </c>
      <c r="AT785" s="91"/>
    </row>
    <row r="786" spans="1:46" hidden="1">
      <c r="A786" s="6"/>
      <c r="G786"/>
      <c r="H786" s="79"/>
      <c r="I786" s="83"/>
      <c r="J786" s="1"/>
      <c r="K786" s="1"/>
      <c r="L786" s="79"/>
      <c r="M786" s="83"/>
      <c r="S786" s="79"/>
      <c r="T786" s="83"/>
      <c r="U786" s="79"/>
      <c r="V786" s="111"/>
      <c r="AA786" s="79"/>
      <c r="AB786" s="111"/>
      <c r="AG786" s="28" t="s">
        <v>946</v>
      </c>
      <c r="AH786" s="79">
        <v>410</v>
      </c>
      <c r="AK786" s="1">
        <v>409.5</v>
      </c>
      <c r="AN786" s="111">
        <v>315</v>
      </c>
      <c r="AO786" s="91"/>
      <c r="AP786" s="1">
        <v>315</v>
      </c>
      <c r="AS786" s="111">
        <v>420</v>
      </c>
      <c r="AT786" s="91"/>
    </row>
    <row r="787" spans="1:46">
      <c r="A787" s="7">
        <v>8</v>
      </c>
      <c r="B787">
        <v>3</v>
      </c>
      <c r="C787">
        <v>1</v>
      </c>
      <c r="D787">
        <v>2</v>
      </c>
      <c r="E787">
        <v>4</v>
      </c>
      <c r="F787" s="7" t="s">
        <v>4199</v>
      </c>
      <c r="G787" t="s">
        <v>1608</v>
      </c>
      <c r="H787" s="79"/>
      <c r="I787" s="83"/>
      <c r="J787" s="1">
        <v>115</v>
      </c>
      <c r="K787" s="1" t="s">
        <v>1609</v>
      </c>
      <c r="L787" s="79">
        <v>115</v>
      </c>
      <c r="M787" s="83" t="s">
        <v>1609</v>
      </c>
      <c r="R787" s="83">
        <v>115</v>
      </c>
      <c r="S787" s="79">
        <v>115</v>
      </c>
      <c r="T787" s="83"/>
      <c r="U787" s="79">
        <v>115</v>
      </c>
      <c r="V787" s="111" t="s">
        <v>1609</v>
      </c>
      <c r="Z787" s="83">
        <v>115</v>
      </c>
      <c r="AA787" s="79">
        <v>115</v>
      </c>
      <c r="AB787" s="111"/>
      <c r="AF787" s="83">
        <f t="shared" si="94"/>
        <v>115</v>
      </c>
      <c r="AO787" s="91"/>
      <c r="AT787" s="91"/>
    </row>
    <row r="788" spans="1:46">
      <c r="A788" s="7">
        <v>8</v>
      </c>
      <c r="B788">
        <v>4</v>
      </c>
      <c r="E788">
        <f t="shared" si="90"/>
        <v>2</v>
      </c>
      <c r="F788" s="7" t="s">
        <v>324</v>
      </c>
      <c r="G788" s="6" t="s">
        <v>325</v>
      </c>
      <c r="H788" s="77">
        <v>3146102</v>
      </c>
      <c r="J788" s="18">
        <v>3268346</v>
      </c>
      <c r="L788" s="77">
        <v>3158188</v>
      </c>
      <c r="O788" s="111">
        <f t="shared" ref="O788:Q788" si="95">O789+O811+O814+O830+O832+O873+O875+O877</f>
        <v>1013772</v>
      </c>
      <c r="P788" s="111">
        <f t="shared" si="95"/>
        <v>869100</v>
      </c>
      <c r="Q788" s="111">
        <f t="shared" si="95"/>
        <v>223229</v>
      </c>
      <c r="R788" s="83">
        <f>R789+R811+R814+R830+R832+R873+R875+R877</f>
        <v>1051087</v>
      </c>
      <c r="S788" s="77">
        <v>2800333</v>
      </c>
      <c r="U788" s="77">
        <v>2682820</v>
      </c>
      <c r="W788" s="111">
        <v>784220</v>
      </c>
      <c r="X788" s="111">
        <v>614500</v>
      </c>
      <c r="Y788" s="111">
        <v>226610</v>
      </c>
      <c r="Z788" s="83">
        <v>1057490</v>
      </c>
      <c r="AA788" s="77">
        <v>2218389</v>
      </c>
      <c r="AO788" s="91"/>
      <c r="AT788" s="91"/>
    </row>
    <row r="789" spans="1:46">
      <c r="A789" s="7">
        <v>8</v>
      </c>
      <c r="B789">
        <v>4</v>
      </c>
      <c r="C789">
        <v>1</v>
      </c>
      <c r="E789">
        <f t="shared" si="90"/>
        <v>3</v>
      </c>
      <c r="F789" s="7" t="s">
        <v>363</v>
      </c>
      <c r="G789" s="6" t="s">
        <v>364</v>
      </c>
      <c r="H789" s="77">
        <v>1343713</v>
      </c>
      <c r="J789" s="26">
        <v>787797</v>
      </c>
      <c r="K789" s="26"/>
      <c r="L789" s="77">
        <v>789833</v>
      </c>
      <c r="O789" s="111">
        <v>23197</v>
      </c>
      <c r="P789" s="111">
        <v>305700</v>
      </c>
      <c r="Q789" s="111">
        <v>112217</v>
      </c>
      <c r="R789" s="83">
        <v>348719</v>
      </c>
      <c r="S789" s="77">
        <v>774164</v>
      </c>
      <c r="U789" s="77">
        <v>1044194</v>
      </c>
      <c r="W789" s="111">
        <v>93511</v>
      </c>
      <c r="X789" s="111">
        <v>399200</v>
      </c>
      <c r="Y789" s="111">
        <v>219512</v>
      </c>
      <c r="Z789" s="83">
        <v>331971</v>
      </c>
      <c r="AA789" s="77">
        <v>374300</v>
      </c>
      <c r="AC789" s="111">
        <v>61192</v>
      </c>
      <c r="AE789" s="111">
        <v>11872</v>
      </c>
      <c r="AF789" s="83">
        <f t="shared" si="94"/>
        <v>301236</v>
      </c>
      <c r="AO789" s="91"/>
      <c r="AT789" s="91"/>
    </row>
    <row r="790" spans="1:46">
      <c r="A790" s="7">
        <v>8</v>
      </c>
      <c r="B790">
        <v>4</v>
      </c>
      <c r="C790">
        <v>1</v>
      </c>
      <c r="D790">
        <v>1</v>
      </c>
      <c r="E790">
        <f t="shared" si="90"/>
        <v>4</v>
      </c>
      <c r="F790" s="7" t="s">
        <v>3945</v>
      </c>
      <c r="G790" t="s">
        <v>1255</v>
      </c>
      <c r="H790" s="79">
        <v>369237</v>
      </c>
      <c r="I790" s="83"/>
      <c r="J790" s="1">
        <v>338272</v>
      </c>
      <c r="K790" s="1"/>
      <c r="L790" s="79">
        <v>339670</v>
      </c>
      <c r="M790" s="103" t="s">
        <v>2148</v>
      </c>
      <c r="O790" s="111">
        <v>202</v>
      </c>
      <c r="Q790" s="111">
        <v>12104</v>
      </c>
      <c r="R790" s="83">
        <v>327364</v>
      </c>
      <c r="S790" s="123">
        <v>300188</v>
      </c>
      <c r="T790" s="103"/>
      <c r="U790" s="79">
        <v>307267</v>
      </c>
      <c r="V790" s="133" t="s">
        <v>2789</v>
      </c>
      <c r="W790" s="111">
        <v>202</v>
      </c>
      <c r="Y790" s="111">
        <v>11729</v>
      </c>
      <c r="Z790" s="83">
        <v>295336</v>
      </c>
      <c r="AA790" s="79">
        <v>278456</v>
      </c>
      <c r="AB790" s="133"/>
      <c r="AC790" s="111">
        <v>221</v>
      </c>
      <c r="AE790" s="111">
        <v>11777</v>
      </c>
      <c r="AF790" s="83">
        <f t="shared" si="94"/>
        <v>266458</v>
      </c>
    </row>
    <row r="791" spans="1:46">
      <c r="A791" s="7">
        <v>8</v>
      </c>
      <c r="B791">
        <v>4</v>
      </c>
      <c r="C791">
        <v>1</v>
      </c>
      <c r="D791">
        <v>2</v>
      </c>
      <c r="E791">
        <f t="shared" si="90"/>
        <v>4</v>
      </c>
      <c r="F791" s="7" t="s">
        <v>3946</v>
      </c>
      <c r="G791" t="s">
        <v>365</v>
      </c>
      <c r="H791" s="79">
        <v>182</v>
      </c>
      <c r="I791" s="83"/>
      <c r="J791" s="1">
        <v>432</v>
      </c>
      <c r="K791" s="1"/>
      <c r="L791" s="79">
        <v>576</v>
      </c>
      <c r="M791" s="83"/>
      <c r="R791" s="83">
        <v>576</v>
      </c>
      <c r="S791" s="79">
        <v>326</v>
      </c>
      <c r="T791" s="83"/>
      <c r="U791" s="79">
        <v>576</v>
      </c>
      <c r="V791" s="111"/>
      <c r="Z791" s="83">
        <v>576</v>
      </c>
      <c r="AA791" s="79">
        <v>580</v>
      </c>
      <c r="AB791" s="111"/>
      <c r="AF791" s="83">
        <f t="shared" si="94"/>
        <v>580</v>
      </c>
      <c r="AO791" s="91"/>
      <c r="AT791" s="91"/>
    </row>
    <row r="792" spans="1:46">
      <c r="A792" s="7">
        <v>8</v>
      </c>
      <c r="B792">
        <v>4</v>
      </c>
      <c r="C792">
        <v>1</v>
      </c>
      <c r="D792">
        <v>3</v>
      </c>
      <c r="E792">
        <f t="shared" si="90"/>
        <v>4</v>
      </c>
      <c r="F792" s="7" t="s">
        <v>3947</v>
      </c>
      <c r="G792" t="s">
        <v>4200</v>
      </c>
      <c r="H792" s="79">
        <v>542002</v>
      </c>
      <c r="I792" s="83"/>
      <c r="J792" s="1">
        <v>420843</v>
      </c>
      <c r="K792" s="1"/>
      <c r="L792" s="79">
        <v>426631</v>
      </c>
      <c r="M792" s="83"/>
      <c r="O792" s="111">
        <v>15200</v>
      </c>
      <c r="P792" s="111">
        <v>305700</v>
      </c>
      <c r="Q792" s="111">
        <v>100112</v>
      </c>
      <c r="R792" s="83">
        <v>5619</v>
      </c>
      <c r="S792" s="79">
        <v>430072</v>
      </c>
      <c r="T792" s="83"/>
      <c r="U792" s="79">
        <v>645357</v>
      </c>
      <c r="V792" s="111"/>
      <c r="W792" s="111">
        <v>27964</v>
      </c>
      <c r="X792" s="111">
        <v>399200</v>
      </c>
      <c r="Y792" s="111">
        <v>207782</v>
      </c>
      <c r="Z792" s="83">
        <v>10411</v>
      </c>
      <c r="AA792" s="79">
        <v>2683</v>
      </c>
      <c r="AB792" s="111"/>
      <c r="AE792" s="111">
        <v>94</v>
      </c>
      <c r="AF792" s="83">
        <f t="shared" si="94"/>
        <v>2589</v>
      </c>
      <c r="AG792" s="28" t="s">
        <v>887</v>
      </c>
      <c r="AH792" s="79">
        <v>1930</v>
      </c>
      <c r="AK792" s="1">
        <v>1955</v>
      </c>
      <c r="AL792" s="1" t="s">
        <v>1592</v>
      </c>
      <c r="AN792" s="111">
        <v>1955</v>
      </c>
      <c r="AO792" s="91" t="s">
        <v>947</v>
      </c>
      <c r="AP792" s="1">
        <v>1967</v>
      </c>
      <c r="AQ792" s="25" t="s">
        <v>947</v>
      </c>
      <c r="AR792" s="116"/>
      <c r="AS792" s="111">
        <v>1967</v>
      </c>
      <c r="AT792" s="91" t="s">
        <v>2790</v>
      </c>
    </row>
    <row r="793" spans="1:46" hidden="1">
      <c r="A793" s="6"/>
      <c r="G793"/>
      <c r="H793" s="79"/>
      <c r="I793" s="83"/>
      <c r="J793" s="1"/>
      <c r="K793" s="1"/>
      <c r="L793" s="79"/>
      <c r="M793" s="83"/>
      <c r="S793" s="79"/>
      <c r="T793" s="83"/>
      <c r="U793" s="79"/>
      <c r="V793" s="111"/>
      <c r="AA793" s="79"/>
      <c r="AB793" s="111"/>
      <c r="AG793" s="28" t="s">
        <v>948</v>
      </c>
      <c r="AH793" s="79">
        <v>5070</v>
      </c>
      <c r="AK793" s="1">
        <v>5953.5</v>
      </c>
      <c r="AL793" s="1" t="s">
        <v>2404</v>
      </c>
      <c r="AN793" s="113"/>
      <c r="AO793" s="91"/>
      <c r="AS793" s="113"/>
      <c r="AT793" s="91"/>
    </row>
    <row r="794" spans="1:46" hidden="1">
      <c r="A794" s="6"/>
      <c r="G794"/>
      <c r="H794" s="79"/>
      <c r="I794" s="83"/>
      <c r="J794" s="1"/>
      <c r="K794" s="1"/>
      <c r="L794" s="79"/>
      <c r="M794" s="83"/>
      <c r="S794" s="79"/>
      <c r="T794" s="83"/>
      <c r="U794" s="79"/>
      <c r="V794" s="111"/>
      <c r="AA794" s="79"/>
      <c r="AB794" s="111"/>
      <c r="AG794" s="28" t="s">
        <v>949</v>
      </c>
      <c r="AH794" s="79">
        <v>1370</v>
      </c>
      <c r="AK794" s="12"/>
      <c r="AL794" s="12"/>
      <c r="AM794" s="94"/>
      <c r="AN794" s="113"/>
      <c r="AO794" s="91"/>
      <c r="AS794" s="113"/>
      <c r="AT794" s="91"/>
    </row>
    <row r="795" spans="1:46" hidden="1">
      <c r="A795" s="6"/>
      <c r="G795"/>
      <c r="H795" s="79"/>
      <c r="I795" s="83"/>
      <c r="J795" s="1"/>
      <c r="K795" s="1"/>
      <c r="L795" s="79"/>
      <c r="M795" s="83"/>
      <c r="S795" s="79"/>
      <c r="T795" s="83"/>
      <c r="U795" s="79"/>
      <c r="V795" s="111"/>
      <c r="AA795" s="79"/>
      <c r="AB795" s="111"/>
      <c r="AG795" s="25" t="s">
        <v>950</v>
      </c>
      <c r="AH795" s="79">
        <v>532120</v>
      </c>
      <c r="AK795" s="1">
        <v>411932</v>
      </c>
      <c r="AN795" s="111">
        <v>423667</v>
      </c>
      <c r="AO795" s="91"/>
      <c r="AP795" s="1">
        <v>427395</v>
      </c>
      <c r="AS795" s="111">
        <v>638878</v>
      </c>
      <c r="AT795" s="91"/>
    </row>
    <row r="796" spans="1:46">
      <c r="A796" s="7">
        <v>8</v>
      </c>
      <c r="B796">
        <v>4</v>
      </c>
      <c r="C796">
        <v>1</v>
      </c>
      <c r="D796">
        <v>4</v>
      </c>
      <c r="E796">
        <f t="shared" si="90"/>
        <v>4</v>
      </c>
      <c r="F796" s="7" t="s">
        <v>3948</v>
      </c>
      <c r="G796" t="s">
        <v>1610</v>
      </c>
      <c r="H796" s="79"/>
      <c r="I796" s="83"/>
      <c r="J796" s="1">
        <v>49</v>
      </c>
      <c r="K796" s="1"/>
      <c r="L796" s="79">
        <v>61</v>
      </c>
      <c r="M796" s="83"/>
      <c r="O796" s="111">
        <v>61</v>
      </c>
      <c r="S796" s="79">
        <v>42</v>
      </c>
      <c r="T796" s="83"/>
      <c r="U796" s="79">
        <v>49</v>
      </c>
      <c r="V796" s="111"/>
      <c r="W796" s="111">
        <v>49</v>
      </c>
      <c r="AA796" s="79">
        <v>43</v>
      </c>
      <c r="AB796" s="111"/>
      <c r="AC796" s="111">
        <v>43</v>
      </c>
      <c r="AF796" s="83">
        <f t="shared" ref="AF796:AF798" si="96">AA796-SUM(AC796:AE796)</f>
        <v>0</v>
      </c>
      <c r="AG796" s="25"/>
      <c r="AO796" s="91"/>
      <c r="AT796" s="91"/>
    </row>
    <row r="797" spans="1:46">
      <c r="A797" s="7">
        <v>8</v>
      </c>
      <c r="B797">
        <v>4</v>
      </c>
      <c r="C797">
        <v>1</v>
      </c>
      <c r="D797">
        <v>5</v>
      </c>
      <c r="E797">
        <f t="shared" si="90"/>
        <v>4</v>
      </c>
      <c r="F797" s="7" t="s">
        <v>3949</v>
      </c>
      <c r="G797" t="s">
        <v>366</v>
      </c>
      <c r="H797" s="79">
        <v>7216</v>
      </c>
      <c r="I797" s="83"/>
      <c r="J797" s="1">
        <v>4245</v>
      </c>
      <c r="K797" s="1"/>
      <c r="L797" s="79">
        <v>4202</v>
      </c>
      <c r="M797" s="83"/>
      <c r="R797" s="83">
        <v>4202</v>
      </c>
      <c r="S797" s="79">
        <v>3917</v>
      </c>
      <c r="T797" s="83"/>
      <c r="U797" s="79">
        <v>8429</v>
      </c>
      <c r="V797" s="111"/>
      <c r="Z797" s="83">
        <v>8429</v>
      </c>
      <c r="AA797" s="79">
        <v>4398</v>
      </c>
      <c r="AB797" s="111"/>
      <c r="AF797" s="83">
        <f t="shared" si="96"/>
        <v>4398</v>
      </c>
      <c r="AG797" s="25" t="s">
        <v>951</v>
      </c>
      <c r="AH797" s="79">
        <v>5930</v>
      </c>
      <c r="AK797" s="1">
        <v>2835</v>
      </c>
      <c r="AN797" s="111">
        <v>2835</v>
      </c>
      <c r="AO797" s="91"/>
      <c r="AS797" s="111">
        <v>7029</v>
      </c>
      <c r="AT797" s="91"/>
    </row>
    <row r="798" spans="1:46">
      <c r="A798" s="7">
        <v>8</v>
      </c>
      <c r="B798">
        <v>4</v>
      </c>
      <c r="C798">
        <v>1</v>
      </c>
      <c r="D798">
        <v>6</v>
      </c>
      <c r="E798">
        <f t="shared" si="90"/>
        <v>4</v>
      </c>
      <c r="F798" s="7" t="s">
        <v>3950</v>
      </c>
      <c r="G798" s="6" t="s">
        <v>367</v>
      </c>
      <c r="H798" s="77">
        <v>408615</v>
      </c>
      <c r="J798" s="18">
        <v>9579</v>
      </c>
      <c r="L798" s="77">
        <v>3700</v>
      </c>
      <c r="M798" s="83"/>
      <c r="R798" s="78">
        <v>3700</v>
      </c>
      <c r="S798" s="79">
        <v>3578</v>
      </c>
      <c r="T798" s="83"/>
      <c r="U798" s="77">
        <v>7093</v>
      </c>
      <c r="V798" s="111"/>
      <c r="Z798" s="78">
        <v>7093</v>
      </c>
      <c r="AA798" s="77">
        <v>2399</v>
      </c>
      <c r="AB798" s="111"/>
      <c r="AF798" s="83">
        <f t="shared" si="96"/>
        <v>2399</v>
      </c>
      <c r="AG798" s="28" t="s">
        <v>956</v>
      </c>
      <c r="AH798" s="79">
        <v>2490</v>
      </c>
      <c r="AK798" s="1">
        <v>2490</v>
      </c>
      <c r="AL798" s="1" t="s">
        <v>1611</v>
      </c>
      <c r="AN798" s="111">
        <v>2491</v>
      </c>
      <c r="AO798" s="91" t="s">
        <v>947</v>
      </c>
      <c r="AP798" s="1">
        <v>2490</v>
      </c>
      <c r="AQ798" s="25" t="s">
        <v>947</v>
      </c>
      <c r="AR798" s="116"/>
      <c r="AS798" s="111">
        <v>2117</v>
      </c>
      <c r="AT798" s="91" t="s">
        <v>2790</v>
      </c>
    </row>
    <row r="799" spans="1:46" hidden="1">
      <c r="A799" s="6"/>
      <c r="G799"/>
      <c r="H799" s="79"/>
      <c r="I799" s="83"/>
      <c r="J799" s="1"/>
      <c r="K799" s="1"/>
      <c r="L799" s="79"/>
      <c r="M799" s="83"/>
      <c r="S799" s="79"/>
      <c r="T799" s="83"/>
      <c r="U799" s="79"/>
      <c r="V799" s="111"/>
      <c r="AA799" s="79"/>
      <c r="AB799" s="111"/>
      <c r="AG799" s="28" t="s">
        <v>955</v>
      </c>
      <c r="AH799" s="79">
        <v>2700</v>
      </c>
      <c r="AK799" s="1">
        <v>2700</v>
      </c>
      <c r="AN799" s="111">
        <v>450</v>
      </c>
      <c r="AO799" s="91"/>
      <c r="AP799" s="1">
        <v>450</v>
      </c>
      <c r="AS799" s="113"/>
      <c r="AT799" s="91"/>
    </row>
    <row r="800" spans="1:46" hidden="1">
      <c r="A800" s="6"/>
      <c r="G800"/>
      <c r="H800" s="79"/>
      <c r="I800" s="83"/>
      <c r="J800" s="1"/>
      <c r="K800" s="1"/>
      <c r="L800" s="79"/>
      <c r="M800" s="83"/>
      <c r="S800" s="79"/>
      <c r="T800" s="83"/>
      <c r="U800" s="79"/>
      <c r="V800" s="111"/>
      <c r="AA800" s="79"/>
      <c r="AB800" s="111"/>
      <c r="AG800" s="28" t="s">
        <v>954</v>
      </c>
      <c r="AH800" s="79">
        <f>8400+34000</f>
        <v>42400</v>
      </c>
      <c r="AK800" s="1">
        <v>3397</v>
      </c>
      <c r="AN800" s="113"/>
      <c r="AO800" s="91"/>
      <c r="AS800" s="113"/>
      <c r="AT800" s="91"/>
    </row>
    <row r="801" spans="1:46" hidden="1">
      <c r="A801" s="6"/>
      <c r="G801"/>
      <c r="H801" s="79"/>
      <c r="I801" s="83"/>
      <c r="J801" s="1"/>
      <c r="K801" s="1"/>
      <c r="L801" s="79"/>
      <c r="M801" s="83"/>
      <c r="S801" s="79"/>
      <c r="T801" s="83"/>
      <c r="U801" s="79"/>
      <c r="V801" s="111"/>
      <c r="AA801" s="79"/>
      <c r="AB801" s="111"/>
      <c r="AG801" s="28" t="s">
        <v>953</v>
      </c>
      <c r="AH801" s="79">
        <v>58180</v>
      </c>
      <c r="AK801" s="12"/>
      <c r="AL801" s="12"/>
      <c r="AM801" s="94"/>
      <c r="AN801" s="113"/>
      <c r="AO801" s="91"/>
      <c r="AS801" s="113"/>
      <c r="AT801" s="91"/>
    </row>
    <row r="802" spans="1:46" hidden="1">
      <c r="A802" s="6"/>
      <c r="G802"/>
      <c r="H802" s="79"/>
      <c r="I802" s="83"/>
      <c r="J802" s="1"/>
      <c r="K802" s="1"/>
      <c r="L802" s="79"/>
      <c r="M802" s="83"/>
      <c r="S802" s="79"/>
      <c r="T802" s="83"/>
      <c r="U802" s="79"/>
      <c r="V802" s="111"/>
      <c r="AA802" s="79"/>
      <c r="AB802" s="111"/>
      <c r="AG802" s="25" t="s">
        <v>952</v>
      </c>
      <c r="AH802" s="79">
        <v>1450</v>
      </c>
      <c r="AK802" s="12"/>
      <c r="AL802" s="12"/>
      <c r="AM802" s="94"/>
      <c r="AN802" s="113"/>
      <c r="AO802" s="91"/>
      <c r="AS802" s="113"/>
      <c r="AT802" s="91"/>
    </row>
    <row r="803" spans="1:46" hidden="1">
      <c r="A803" s="6"/>
      <c r="G803"/>
      <c r="H803" s="79"/>
      <c r="I803" s="83"/>
      <c r="J803" s="1"/>
      <c r="K803" s="1"/>
      <c r="L803" s="79"/>
      <c r="M803" s="83"/>
      <c r="S803" s="79"/>
      <c r="T803" s="83"/>
      <c r="U803" s="79"/>
      <c r="V803" s="111"/>
      <c r="AA803" s="79"/>
      <c r="AB803" s="111"/>
      <c r="AG803" s="25" t="s">
        <v>2791</v>
      </c>
      <c r="AK803" s="12"/>
      <c r="AL803" s="12"/>
      <c r="AM803" s="94"/>
      <c r="AN803" s="113"/>
      <c r="AO803" s="91"/>
      <c r="AS803" s="117">
        <v>4463</v>
      </c>
      <c r="AT803" s="91"/>
    </row>
    <row r="804" spans="1:46">
      <c r="A804" s="7">
        <v>8</v>
      </c>
      <c r="B804">
        <v>4</v>
      </c>
      <c r="C804">
        <v>1</v>
      </c>
      <c r="D804">
        <v>7</v>
      </c>
      <c r="E804">
        <f t="shared" si="90"/>
        <v>4</v>
      </c>
      <c r="F804" s="7" t="s">
        <v>3951</v>
      </c>
      <c r="G804" t="s">
        <v>2792</v>
      </c>
      <c r="H804" s="79"/>
      <c r="I804" s="83"/>
      <c r="J804" s="1">
        <v>48</v>
      </c>
      <c r="K804" s="1"/>
      <c r="L804" s="79">
        <v>45</v>
      </c>
      <c r="M804" s="83"/>
      <c r="Q804" s="111">
        <v>1</v>
      </c>
      <c r="R804" s="83">
        <v>44</v>
      </c>
      <c r="S804" s="79">
        <v>44</v>
      </c>
      <c r="T804" s="83"/>
      <c r="U804" s="79">
        <v>42</v>
      </c>
      <c r="V804" s="111"/>
      <c r="Y804" s="111">
        <v>1</v>
      </c>
      <c r="Z804" s="83">
        <v>41</v>
      </c>
      <c r="AA804" s="79">
        <v>38</v>
      </c>
      <c r="AB804" s="111"/>
      <c r="AE804" s="111">
        <v>1</v>
      </c>
      <c r="AF804" s="83">
        <f t="shared" ref="AF804:AF815" si="97">AA804-SUM(AC804:AE804)</f>
        <v>37</v>
      </c>
      <c r="AG804" s="25"/>
      <c r="AK804" s="12"/>
      <c r="AL804" s="12"/>
      <c r="AM804" s="94"/>
      <c r="AN804" s="113"/>
      <c r="AO804" s="91"/>
      <c r="AS804" s="113"/>
      <c r="AT804" s="91"/>
    </row>
    <row r="805" spans="1:46">
      <c r="A805" s="7">
        <v>8</v>
      </c>
      <c r="B805">
        <v>4</v>
      </c>
      <c r="C805">
        <v>1</v>
      </c>
      <c r="D805">
        <v>8</v>
      </c>
      <c r="E805">
        <f t="shared" si="90"/>
        <v>4</v>
      </c>
      <c r="F805" s="7" t="s">
        <v>3952</v>
      </c>
      <c r="G805" t="s">
        <v>2149</v>
      </c>
      <c r="H805" s="79"/>
      <c r="I805" s="83"/>
      <c r="J805" s="1"/>
      <c r="K805" s="1"/>
      <c r="L805" s="79">
        <v>159</v>
      </c>
      <c r="M805" s="83"/>
      <c r="R805" s="83">
        <v>159</v>
      </c>
      <c r="S805" s="79"/>
      <c r="T805" s="83"/>
      <c r="U805" s="79">
        <v>159</v>
      </c>
      <c r="V805" s="111"/>
      <c r="Z805" s="83">
        <v>159</v>
      </c>
      <c r="AA805" s="79">
        <v>133</v>
      </c>
      <c r="AB805" s="111"/>
      <c r="AF805" s="83">
        <f t="shared" si="97"/>
        <v>133</v>
      </c>
      <c r="AG805" s="25"/>
      <c r="AK805" s="12"/>
      <c r="AL805" s="12"/>
      <c r="AM805" s="94"/>
      <c r="AN805" s="113"/>
      <c r="AO805" s="91"/>
      <c r="AS805" s="113"/>
      <c r="AT805" s="91"/>
    </row>
    <row r="806" spans="1:46">
      <c r="A806" s="7">
        <v>8</v>
      </c>
      <c r="B806">
        <v>4</v>
      </c>
      <c r="C806">
        <v>1</v>
      </c>
      <c r="D806">
        <v>9</v>
      </c>
      <c r="E806">
        <f t="shared" si="90"/>
        <v>4</v>
      </c>
      <c r="F806" s="7" t="s">
        <v>3953</v>
      </c>
      <c r="G806" t="s">
        <v>368</v>
      </c>
      <c r="H806" s="79">
        <v>1681</v>
      </c>
      <c r="I806" s="83"/>
      <c r="J806" s="1">
        <v>3610</v>
      </c>
      <c r="K806" s="1"/>
      <c r="L806" s="79">
        <v>3769</v>
      </c>
      <c r="M806" s="83"/>
      <c r="O806" s="111">
        <v>1734</v>
      </c>
      <c r="R806" s="83">
        <v>2035</v>
      </c>
      <c r="S806" s="79">
        <v>9994.9</v>
      </c>
      <c r="T806" s="83"/>
      <c r="U806" s="79">
        <v>8669</v>
      </c>
      <c r="V806" s="111"/>
      <c r="W806" s="111">
        <v>2904</v>
      </c>
      <c r="Z806" s="83">
        <v>5765</v>
      </c>
      <c r="AA806" s="79">
        <v>5610</v>
      </c>
      <c r="AB806" s="111"/>
      <c r="AC806" s="111">
        <v>2404</v>
      </c>
      <c r="AF806" s="83">
        <f t="shared" si="97"/>
        <v>3206</v>
      </c>
      <c r="AG806" s="28" t="s">
        <v>2793</v>
      </c>
      <c r="AP806" s="1">
        <v>9840</v>
      </c>
      <c r="AS806" s="117">
        <v>6000</v>
      </c>
      <c r="AT806" s="91"/>
    </row>
    <row r="807" spans="1:46" hidden="1">
      <c r="A807" s="6"/>
      <c r="G807"/>
      <c r="H807" s="79"/>
      <c r="I807" s="83"/>
      <c r="J807" s="1"/>
      <c r="K807" s="1"/>
      <c r="L807" s="79"/>
      <c r="M807" s="83"/>
      <c r="S807" s="79"/>
      <c r="T807" s="83"/>
      <c r="U807" s="79"/>
      <c r="V807" s="111"/>
      <c r="AA807" s="79"/>
      <c r="AB807" s="111"/>
      <c r="AG807" s="28" t="s">
        <v>2794</v>
      </c>
      <c r="AO807" s="91"/>
      <c r="AS807" s="111">
        <v>2520</v>
      </c>
      <c r="AT807" s="91"/>
    </row>
    <row r="808" spans="1:46">
      <c r="A808" s="7">
        <v>8</v>
      </c>
      <c r="B808">
        <v>4</v>
      </c>
      <c r="C808">
        <v>1</v>
      </c>
      <c r="D808">
        <v>10</v>
      </c>
      <c r="E808">
        <f t="shared" si="90"/>
        <v>4</v>
      </c>
      <c r="F808" s="7" t="s">
        <v>3954</v>
      </c>
      <c r="G808" t="s">
        <v>369</v>
      </c>
      <c r="H808" s="79">
        <v>14686</v>
      </c>
      <c r="I808" s="83"/>
      <c r="J808" s="1">
        <v>10719</v>
      </c>
      <c r="K808" s="1"/>
      <c r="L808" s="79">
        <v>5019</v>
      </c>
      <c r="M808" s="83"/>
      <c r="R808" s="83">
        <v>5019</v>
      </c>
      <c r="S808" s="79">
        <v>229.78</v>
      </c>
      <c r="T808" s="83"/>
      <c r="U808" s="79">
        <v>971</v>
      </c>
      <c r="V808" s="111"/>
      <c r="Z808" s="83">
        <v>971</v>
      </c>
      <c r="AA808" s="79">
        <v>28408</v>
      </c>
      <c r="AB808" s="111"/>
      <c r="AC808" s="111">
        <v>14000</v>
      </c>
      <c r="AF808" s="83">
        <f t="shared" si="97"/>
        <v>14408</v>
      </c>
      <c r="AG808" s="28" t="s">
        <v>957</v>
      </c>
      <c r="AH808" s="79">
        <v>7940</v>
      </c>
      <c r="AK808" s="1">
        <v>4987.5</v>
      </c>
      <c r="AL808" s="1" t="s">
        <v>2411</v>
      </c>
      <c r="AN808" s="111">
        <v>4574</v>
      </c>
      <c r="AO808" s="91"/>
      <c r="AT808" s="91"/>
    </row>
    <row r="809" spans="1:46" hidden="1">
      <c r="A809" s="6"/>
      <c r="G809"/>
      <c r="H809" s="79"/>
      <c r="I809" s="83"/>
      <c r="J809" s="1"/>
      <c r="K809" s="1"/>
      <c r="L809" s="79"/>
      <c r="M809" s="83"/>
      <c r="S809" s="79"/>
      <c r="T809" s="83"/>
      <c r="U809" s="79"/>
      <c r="V809" s="111"/>
      <c r="AA809" s="79"/>
      <c r="AB809" s="111"/>
      <c r="AG809" s="28" t="s">
        <v>958</v>
      </c>
      <c r="AH809" s="79">
        <v>6200</v>
      </c>
      <c r="AK809" s="1">
        <v>5250</v>
      </c>
      <c r="AN809" s="113"/>
      <c r="AO809" s="91"/>
      <c r="AS809" s="113"/>
      <c r="AT809" s="91"/>
    </row>
    <row r="810" spans="1:46">
      <c r="A810" s="7">
        <v>8</v>
      </c>
      <c r="B810">
        <v>4</v>
      </c>
      <c r="C810">
        <v>1</v>
      </c>
      <c r="D810">
        <v>11</v>
      </c>
      <c r="E810">
        <f t="shared" si="90"/>
        <v>4</v>
      </c>
      <c r="F810" s="7" t="s">
        <v>3955</v>
      </c>
      <c r="G810" t="s">
        <v>2150</v>
      </c>
      <c r="H810" s="79"/>
      <c r="I810" s="83"/>
      <c r="J810" s="1"/>
      <c r="K810" s="1"/>
      <c r="L810" s="79">
        <v>6001</v>
      </c>
      <c r="M810" s="83" t="s">
        <v>2151</v>
      </c>
      <c r="O810" s="111">
        <v>6000</v>
      </c>
      <c r="R810" s="83">
        <v>1</v>
      </c>
      <c r="S810" s="79">
        <v>25771</v>
      </c>
      <c r="T810" s="83" t="s">
        <v>3155</v>
      </c>
      <c r="U810" s="79">
        <v>65582</v>
      </c>
      <c r="V810" s="111" t="s">
        <v>2795</v>
      </c>
      <c r="W810" s="111">
        <v>62392</v>
      </c>
      <c r="Z810" s="83">
        <v>3190</v>
      </c>
      <c r="AA810" s="79">
        <v>51552</v>
      </c>
      <c r="AB810" s="111"/>
      <c r="AC810" s="111">
        <v>44524</v>
      </c>
      <c r="AF810" s="83">
        <f t="shared" si="97"/>
        <v>7028</v>
      </c>
      <c r="AN810" s="113"/>
      <c r="AO810" s="91"/>
      <c r="AS810" s="113"/>
      <c r="AT810" s="91"/>
    </row>
    <row r="811" spans="1:46">
      <c r="A811" s="6">
        <v>8</v>
      </c>
      <c r="B811">
        <v>4</v>
      </c>
      <c r="C811">
        <v>2</v>
      </c>
      <c r="E811">
        <f t="shared" si="90"/>
        <v>3</v>
      </c>
      <c r="F811" s="6" t="s">
        <v>370</v>
      </c>
      <c r="G811" s="6" t="s">
        <v>371</v>
      </c>
      <c r="H811" s="77">
        <v>936109</v>
      </c>
      <c r="J811" s="26">
        <v>1285228</v>
      </c>
      <c r="K811" s="26"/>
      <c r="L811" s="77">
        <v>1379301</v>
      </c>
      <c r="O811" s="111">
        <v>816356</v>
      </c>
      <c r="P811" s="111">
        <v>392000</v>
      </c>
      <c r="Q811" s="111">
        <v>100021</v>
      </c>
      <c r="R811" s="83">
        <v>70924</v>
      </c>
      <c r="S811" s="77">
        <v>994208</v>
      </c>
      <c r="U811" s="77">
        <v>1044109</v>
      </c>
      <c r="W811" s="111">
        <v>666850</v>
      </c>
      <c r="X811" s="111">
        <v>191000</v>
      </c>
      <c r="Y811" s="111">
        <v>20</v>
      </c>
      <c r="Z811" s="83">
        <v>186239</v>
      </c>
      <c r="AA811" s="77">
        <v>1170714</v>
      </c>
      <c r="AC811" s="111">
        <v>774750</v>
      </c>
      <c r="AD811" s="111">
        <v>206000</v>
      </c>
      <c r="AE811" s="111">
        <v>18</v>
      </c>
      <c r="AF811" s="83">
        <f t="shared" si="97"/>
        <v>189946</v>
      </c>
      <c r="AG811" t="s">
        <v>570</v>
      </c>
      <c r="AH811" s="79">
        <v>2411</v>
      </c>
      <c r="AI811" s="83" t="s">
        <v>1613</v>
      </c>
      <c r="AK811" s="1">
        <v>2405</v>
      </c>
      <c r="AL811" s="1" t="s">
        <v>1613</v>
      </c>
      <c r="AN811" s="111">
        <v>2449</v>
      </c>
      <c r="AO811" s="91" t="s">
        <v>2790</v>
      </c>
      <c r="AP811" s="1">
        <v>2405</v>
      </c>
      <c r="AQ811" s="25" t="s">
        <v>947</v>
      </c>
      <c r="AR811" s="116"/>
      <c r="AS811" s="111">
        <v>2449</v>
      </c>
      <c r="AT811" s="91" t="s">
        <v>2790</v>
      </c>
    </row>
    <row r="812" spans="1:46">
      <c r="A812" s="6">
        <v>8</v>
      </c>
      <c r="B812">
        <v>4</v>
      </c>
      <c r="C812">
        <v>2</v>
      </c>
      <c r="D812">
        <v>1</v>
      </c>
      <c r="E812">
        <f t="shared" si="90"/>
        <v>4</v>
      </c>
      <c r="F812" s="6" t="s">
        <v>3956</v>
      </c>
      <c r="G812" t="s">
        <v>1612</v>
      </c>
      <c r="H812" s="77">
        <v>936109</v>
      </c>
      <c r="I812" s="83"/>
      <c r="J812" s="26">
        <v>1285228</v>
      </c>
      <c r="K812" s="1"/>
      <c r="L812" s="77">
        <v>1379301</v>
      </c>
      <c r="M812" s="83"/>
      <c r="S812" s="77">
        <v>994208</v>
      </c>
      <c r="T812" s="83"/>
      <c r="U812" s="77">
        <v>1044109</v>
      </c>
      <c r="AA812" s="77">
        <v>1170714</v>
      </c>
      <c r="AC812" s="111">
        <v>774750</v>
      </c>
      <c r="AD812" s="111">
        <v>206000</v>
      </c>
      <c r="AE812" s="111">
        <v>18</v>
      </c>
      <c r="AF812" s="83">
        <f t="shared" si="97"/>
        <v>189946</v>
      </c>
      <c r="AG812" t="s">
        <v>372</v>
      </c>
      <c r="AH812" s="79">
        <v>611750</v>
      </c>
      <c r="AK812" s="1">
        <v>964273</v>
      </c>
      <c r="AL812" s="1" t="s">
        <v>2419</v>
      </c>
      <c r="AN812" s="111">
        <v>1059380</v>
      </c>
      <c r="AO812" s="88" t="s">
        <v>372</v>
      </c>
      <c r="AP812" s="1">
        <v>675979</v>
      </c>
      <c r="AS812" s="111">
        <v>1038356</v>
      </c>
      <c r="AT812" s="91"/>
    </row>
    <row r="813" spans="1:46" hidden="1">
      <c r="A813" s="6"/>
      <c r="AG813" t="s">
        <v>373</v>
      </c>
      <c r="AH813" s="79">
        <v>318935</v>
      </c>
      <c r="AK813" s="1">
        <v>316322</v>
      </c>
      <c r="AL813" s="1" t="s">
        <v>2408</v>
      </c>
      <c r="AN813" s="111">
        <v>313696</v>
      </c>
      <c r="AO813" s="91"/>
      <c r="AP813" s="1">
        <v>313695</v>
      </c>
      <c r="AT813" s="91"/>
    </row>
    <row r="814" spans="1:46">
      <c r="A814" s="6">
        <v>8</v>
      </c>
      <c r="B814">
        <v>4</v>
      </c>
      <c r="C814">
        <v>3</v>
      </c>
      <c r="E814">
        <f t="shared" si="90"/>
        <v>3</v>
      </c>
      <c r="F814" s="6" t="s">
        <v>374</v>
      </c>
      <c r="G814" s="6" t="s">
        <v>375</v>
      </c>
      <c r="H814" s="77">
        <v>52051</v>
      </c>
      <c r="J814" s="26">
        <v>247851</v>
      </c>
      <c r="K814" s="26"/>
      <c r="L814" s="77">
        <v>186599</v>
      </c>
      <c r="O814" s="111">
        <v>78325</v>
      </c>
      <c r="P814" s="111">
        <v>14200</v>
      </c>
      <c r="Q814" s="111">
        <v>229</v>
      </c>
      <c r="R814" s="83">
        <v>92845</v>
      </c>
      <c r="S814" s="77">
        <v>262112</v>
      </c>
      <c r="U814" s="77">
        <v>46437</v>
      </c>
      <c r="W814" s="111">
        <v>12825</v>
      </c>
      <c r="X814" s="111">
        <v>24300</v>
      </c>
      <c r="Z814" s="83">
        <v>9312</v>
      </c>
      <c r="AA814" s="77">
        <v>26944</v>
      </c>
      <c r="AC814" s="111">
        <v>6500</v>
      </c>
      <c r="AD814" s="111">
        <v>10400</v>
      </c>
      <c r="AF814" s="83">
        <f t="shared" si="97"/>
        <v>10044</v>
      </c>
      <c r="AG814"/>
      <c r="AO814" s="91"/>
      <c r="AT814" s="91"/>
    </row>
    <row r="815" spans="1:46">
      <c r="A815" s="6">
        <v>8</v>
      </c>
      <c r="B815">
        <v>4</v>
      </c>
      <c r="C815">
        <v>3</v>
      </c>
      <c r="D815">
        <v>1</v>
      </c>
      <c r="E815">
        <f t="shared" si="90"/>
        <v>4</v>
      </c>
      <c r="F815" s="6" t="s">
        <v>3957</v>
      </c>
      <c r="G815" t="s">
        <v>376</v>
      </c>
      <c r="H815" s="79">
        <v>44679</v>
      </c>
      <c r="I815" s="83"/>
      <c r="J815" s="1">
        <v>243168</v>
      </c>
      <c r="K815" s="1"/>
      <c r="L815" s="79">
        <v>185562</v>
      </c>
      <c r="M815" s="83"/>
      <c r="O815" s="111">
        <v>78325</v>
      </c>
      <c r="P815" s="111">
        <v>14200</v>
      </c>
      <c r="Q815" s="111">
        <v>229</v>
      </c>
      <c r="R815" s="83">
        <v>92808</v>
      </c>
      <c r="S815" s="79">
        <v>262023</v>
      </c>
      <c r="T815" s="83"/>
      <c r="U815" s="79">
        <v>43077</v>
      </c>
      <c r="V815" s="111"/>
      <c r="W815" s="111">
        <v>12825</v>
      </c>
      <c r="X815" s="111">
        <v>24300</v>
      </c>
      <c r="Z815" s="83">
        <v>5942</v>
      </c>
      <c r="AA815" s="79">
        <v>24244</v>
      </c>
      <c r="AB815" s="111"/>
      <c r="AC815" s="111">
        <v>6500</v>
      </c>
      <c r="AD815" s="111">
        <v>10400</v>
      </c>
      <c r="AF815" s="83">
        <f t="shared" si="97"/>
        <v>7344</v>
      </c>
      <c r="AG815" s="28" t="s">
        <v>1614</v>
      </c>
      <c r="AK815" s="1">
        <v>2537</v>
      </c>
      <c r="AP815" s="1">
        <v>2553.6</v>
      </c>
      <c r="AS815" s="111">
        <v>2619</v>
      </c>
      <c r="AT815" s="80" t="s">
        <v>2796</v>
      </c>
    </row>
    <row r="816" spans="1:46" hidden="1">
      <c r="A816" s="6"/>
      <c r="G816"/>
      <c r="H816" s="79"/>
      <c r="I816" s="83"/>
      <c r="J816" s="1"/>
      <c r="K816" s="1"/>
      <c r="L816" s="79"/>
      <c r="M816" s="83"/>
      <c r="S816" s="79"/>
      <c r="T816" s="83"/>
      <c r="U816" s="79"/>
      <c r="V816" s="111"/>
      <c r="AA816" s="79"/>
      <c r="AB816" s="111"/>
      <c r="AG816" s="25" t="s">
        <v>1615</v>
      </c>
      <c r="AK816" s="1">
        <v>207523</v>
      </c>
      <c r="AL816" s="1" t="s">
        <v>2409</v>
      </c>
      <c r="AO816" s="91"/>
      <c r="AP816" s="1">
        <v>3106</v>
      </c>
      <c r="AQ816" s="1" t="s">
        <v>3156</v>
      </c>
      <c r="AR816" s="79"/>
      <c r="AT816" s="91"/>
    </row>
    <row r="817" spans="1:46" hidden="1">
      <c r="A817" s="6"/>
      <c r="G817"/>
      <c r="H817" s="79"/>
      <c r="I817" s="83"/>
      <c r="J817" s="1"/>
      <c r="K817" s="1"/>
      <c r="L817" s="79"/>
      <c r="M817" s="83"/>
      <c r="S817" s="79"/>
      <c r="T817" s="83"/>
      <c r="U817" s="79"/>
      <c r="V817" s="111"/>
      <c r="AA817" s="79"/>
      <c r="AB817" s="111"/>
      <c r="AG817" s="28" t="s">
        <v>1119</v>
      </c>
      <c r="AH817" s="98"/>
      <c r="AI817" s="99"/>
      <c r="AJ817" s="158"/>
      <c r="AK817" s="13"/>
      <c r="AL817" s="13"/>
      <c r="AM817" s="98"/>
      <c r="AN817" s="111">
        <v>71785</v>
      </c>
      <c r="AP817" s="1">
        <v>78118</v>
      </c>
      <c r="AQ817" t="s">
        <v>3157</v>
      </c>
    </row>
    <row r="818" spans="1:46" hidden="1">
      <c r="A818" s="6"/>
      <c r="G818"/>
      <c r="H818" s="79"/>
      <c r="I818" s="83"/>
      <c r="J818" s="1"/>
      <c r="K818" s="1"/>
      <c r="L818" s="79"/>
      <c r="M818" s="83"/>
      <c r="S818" s="79"/>
      <c r="T818" s="83"/>
      <c r="U818" s="79"/>
      <c r="V818" s="111"/>
      <c r="AA818" s="79"/>
      <c r="AB818" s="111"/>
      <c r="AG818" s="28" t="s">
        <v>960</v>
      </c>
      <c r="AH818" s="79">
        <v>3670</v>
      </c>
      <c r="AN818" s="113"/>
      <c r="AO818" s="91"/>
      <c r="AS818" s="113"/>
      <c r="AT818" s="91"/>
    </row>
    <row r="819" spans="1:46" hidden="1">
      <c r="A819" s="6"/>
      <c r="G819"/>
      <c r="H819" s="79"/>
      <c r="I819" s="83"/>
      <c r="J819" s="1"/>
      <c r="K819" s="1"/>
      <c r="L819" s="79"/>
      <c r="M819" s="83"/>
      <c r="N819" s="116"/>
      <c r="O819" s="117"/>
      <c r="P819" s="117"/>
      <c r="Q819" s="117"/>
      <c r="R819" s="91"/>
      <c r="S819" s="79"/>
      <c r="T819" s="83"/>
      <c r="U819" s="79"/>
      <c r="V819" s="111"/>
      <c r="AA819" s="79"/>
      <c r="AB819" s="111"/>
      <c r="AG819" s="28" t="s">
        <v>2798</v>
      </c>
      <c r="AN819" s="113"/>
      <c r="AO819" s="91"/>
      <c r="AP819" s="33"/>
      <c r="AQ819" s="25"/>
      <c r="AR819" s="116"/>
      <c r="AS819" s="160">
        <v>1923</v>
      </c>
      <c r="AT819" s="91"/>
    </row>
    <row r="820" spans="1:46" hidden="1">
      <c r="A820" s="6"/>
      <c r="G820"/>
      <c r="H820" s="79"/>
      <c r="I820" s="83"/>
      <c r="J820" s="1"/>
      <c r="K820" s="1"/>
      <c r="L820" s="79"/>
      <c r="M820" s="83"/>
      <c r="S820" s="79"/>
      <c r="T820" s="83"/>
      <c r="U820" s="79"/>
      <c r="V820" s="111"/>
      <c r="AA820" s="79"/>
      <c r="AB820" s="111"/>
      <c r="AG820" s="28" t="s">
        <v>961</v>
      </c>
      <c r="AH820" s="79">
        <v>19410</v>
      </c>
      <c r="AN820" s="111">
        <v>40110</v>
      </c>
      <c r="AO820" s="91" t="s">
        <v>1120</v>
      </c>
      <c r="AP820" s="1">
        <v>19489</v>
      </c>
      <c r="AQ820" t="s">
        <v>3158</v>
      </c>
      <c r="AS820" s="111">
        <v>38535</v>
      </c>
      <c r="AT820" s="91" t="s">
        <v>2797</v>
      </c>
    </row>
    <row r="821" spans="1:46" hidden="1">
      <c r="A821" s="6"/>
      <c r="G821"/>
      <c r="H821" s="79"/>
      <c r="I821" s="83"/>
      <c r="J821" s="1"/>
      <c r="K821" s="1"/>
      <c r="L821" s="79"/>
      <c r="M821" s="83"/>
      <c r="S821" s="79"/>
      <c r="T821" s="83"/>
      <c r="U821" s="79"/>
      <c r="V821" s="111"/>
      <c r="AA821" s="79"/>
      <c r="AB821" s="111"/>
      <c r="AG821" s="25" t="s">
        <v>959</v>
      </c>
      <c r="AH821" s="79">
        <v>19060</v>
      </c>
      <c r="AN821" s="113"/>
      <c r="AO821" s="91"/>
      <c r="AP821" s="1">
        <v>21656</v>
      </c>
      <c r="AQ821" t="s">
        <v>3159</v>
      </c>
      <c r="AS821" s="113"/>
      <c r="AT821" s="91"/>
    </row>
    <row r="822" spans="1:46" hidden="1">
      <c r="A822" s="6"/>
      <c r="G822"/>
      <c r="H822" s="79"/>
      <c r="I822" s="83"/>
      <c r="J822" s="1"/>
      <c r="K822" s="1"/>
      <c r="L822" s="79"/>
      <c r="M822" s="83"/>
      <c r="S822" s="79"/>
      <c r="T822" s="83"/>
      <c r="U822" s="79"/>
      <c r="V822" s="111"/>
      <c r="AA822" s="79"/>
      <c r="AB822" s="111"/>
      <c r="AG822" s="25" t="s">
        <v>1121</v>
      </c>
      <c r="AH822" s="98"/>
      <c r="AI822" s="99"/>
      <c r="AJ822" s="158"/>
      <c r="AK822" s="13"/>
      <c r="AL822" s="13"/>
      <c r="AM822" s="98"/>
      <c r="AN822" s="111">
        <v>66747</v>
      </c>
      <c r="AO822" s="91"/>
      <c r="AP822" s="1">
        <v>53219</v>
      </c>
      <c r="AT822" s="91"/>
    </row>
    <row r="823" spans="1:46">
      <c r="A823" s="6">
        <v>8</v>
      </c>
      <c r="B823">
        <v>4</v>
      </c>
      <c r="C823">
        <v>3</v>
      </c>
      <c r="D823">
        <v>2</v>
      </c>
      <c r="E823">
        <f t="shared" ref="E823:E885" si="98">COUNT(A823:D823)</f>
        <v>4</v>
      </c>
      <c r="F823" s="6" t="s">
        <v>3958</v>
      </c>
      <c r="G823" t="s">
        <v>377</v>
      </c>
      <c r="H823" s="79">
        <v>7371</v>
      </c>
      <c r="I823" s="83"/>
      <c r="J823" s="1">
        <v>4683</v>
      </c>
      <c r="K823" s="1"/>
      <c r="L823" s="79">
        <v>1037</v>
      </c>
      <c r="M823" s="83"/>
      <c r="R823" s="83">
        <v>1037</v>
      </c>
      <c r="S823" s="79">
        <v>89</v>
      </c>
      <c r="T823" s="83" t="s">
        <v>3160</v>
      </c>
      <c r="U823" s="79">
        <v>3360</v>
      </c>
      <c r="V823" s="111"/>
      <c r="Z823" s="83">
        <v>3360</v>
      </c>
      <c r="AA823" s="79">
        <v>2700</v>
      </c>
      <c r="AB823" s="111"/>
      <c r="AF823" s="83">
        <f t="shared" ref="AF823" si="99">AA823-SUM(AC823:AE823)</f>
        <v>2700</v>
      </c>
    </row>
    <row r="824" spans="1:46" hidden="1">
      <c r="A824" s="6"/>
      <c r="G824"/>
      <c r="H824" s="79"/>
      <c r="I824" s="83"/>
      <c r="J824" s="1"/>
      <c r="K824" s="1"/>
      <c r="L824" s="79"/>
      <c r="M824" s="83"/>
      <c r="S824" s="79"/>
      <c r="T824" s="83"/>
      <c r="U824" s="79"/>
      <c r="V824" s="111"/>
      <c r="AA824" s="79"/>
      <c r="AB824" s="111"/>
      <c r="AG824" s="28" t="s">
        <v>963</v>
      </c>
      <c r="AH824" s="79">
        <v>1470</v>
      </c>
    </row>
    <row r="825" spans="1:46" hidden="1">
      <c r="A825" s="6"/>
      <c r="G825"/>
      <c r="H825" s="79"/>
      <c r="I825" s="83"/>
      <c r="J825" s="1"/>
      <c r="K825" s="1"/>
      <c r="L825" s="79"/>
      <c r="M825" s="83"/>
      <c r="N825" s="116"/>
      <c r="O825" s="117"/>
      <c r="P825" s="117"/>
      <c r="Q825" s="117"/>
      <c r="R825" s="91"/>
      <c r="S825" s="79"/>
      <c r="T825" s="83"/>
      <c r="U825" s="79"/>
      <c r="V825" s="111"/>
      <c r="AA825" s="79"/>
      <c r="AB825" s="111"/>
      <c r="AG825" s="25" t="s">
        <v>962</v>
      </c>
      <c r="AH825" s="79">
        <v>5900</v>
      </c>
      <c r="AJ825" s="28" t="s">
        <v>1616</v>
      </c>
      <c r="AK825" s="1">
        <v>4683</v>
      </c>
      <c r="AN825" s="111">
        <v>945</v>
      </c>
      <c r="AO825" s="91"/>
      <c r="AS825" s="113"/>
      <c r="AT825" s="91"/>
    </row>
    <row r="826" spans="1:46" hidden="1">
      <c r="A826" s="6"/>
      <c r="G826"/>
      <c r="H826" s="79"/>
      <c r="I826" s="83"/>
      <c r="J826" s="1"/>
      <c r="K826" s="1"/>
      <c r="L826" s="79"/>
      <c r="M826" s="83"/>
      <c r="S826" s="79"/>
      <c r="T826" s="83"/>
      <c r="U826" s="79"/>
      <c r="V826" s="111"/>
      <c r="AA826" s="79"/>
      <c r="AB826" s="111"/>
      <c r="AG826" s="25" t="s">
        <v>1122</v>
      </c>
      <c r="AH826" s="98"/>
      <c r="AI826" s="99"/>
      <c r="AJ826" s="158"/>
      <c r="AK826" s="13"/>
      <c r="AL826" s="13"/>
      <c r="AM826" s="98"/>
      <c r="AN826" s="113"/>
      <c r="AO826" s="91"/>
      <c r="AP826" s="33"/>
      <c r="AQ826" s="25"/>
      <c r="AR826" s="116"/>
      <c r="AS826" s="160">
        <v>2835</v>
      </c>
      <c r="AT826" s="91" t="s">
        <v>2799</v>
      </c>
    </row>
    <row r="827" spans="1:46">
      <c r="A827" s="6">
        <v>8</v>
      </c>
      <c r="B827">
        <v>4</v>
      </c>
      <c r="C827">
        <v>3</v>
      </c>
      <c r="D827">
        <v>3</v>
      </c>
      <c r="E827">
        <f t="shared" si="98"/>
        <v>4</v>
      </c>
      <c r="F827" s="6" t="s">
        <v>3959</v>
      </c>
      <c r="G827" t="s">
        <v>378</v>
      </c>
      <c r="H827" s="79">
        <v>1654</v>
      </c>
      <c r="I827" s="83"/>
      <c r="J827" s="12"/>
      <c r="K827" s="12"/>
      <c r="L827" s="94"/>
      <c r="M827" s="95"/>
      <c r="S827" s="94"/>
      <c r="T827" s="95"/>
      <c r="U827" s="94"/>
      <c r="V827" s="113"/>
      <c r="AA827" s="94"/>
      <c r="AB827" s="113"/>
      <c r="AO827" s="91"/>
      <c r="AT827" s="91"/>
    </row>
    <row r="828" spans="1:46" hidden="1">
      <c r="A828" s="6"/>
      <c r="G828"/>
      <c r="H828" s="79"/>
      <c r="I828" s="83"/>
      <c r="J828" s="1"/>
      <c r="K828" s="1"/>
      <c r="L828" s="79"/>
      <c r="M828" s="83"/>
      <c r="S828" s="79"/>
      <c r="T828" s="83"/>
      <c r="U828" s="79"/>
      <c r="V828" s="111"/>
      <c r="AA828" s="79"/>
      <c r="AB828" s="111"/>
      <c r="AO828" s="91"/>
      <c r="AT828" s="91"/>
    </row>
    <row r="829" spans="1:46" hidden="1">
      <c r="A829" s="6"/>
    </row>
    <row r="830" spans="1:46">
      <c r="A830" s="6">
        <v>8</v>
      </c>
      <c r="B830">
        <v>4</v>
      </c>
      <c r="C830">
        <v>4</v>
      </c>
      <c r="E830">
        <f t="shared" si="98"/>
        <v>3</v>
      </c>
      <c r="F830" s="6" t="s">
        <v>379</v>
      </c>
      <c r="G830" s="6" t="s">
        <v>380</v>
      </c>
      <c r="H830" s="77">
        <v>437531</v>
      </c>
      <c r="J830" s="18">
        <v>431908</v>
      </c>
      <c r="L830" s="77">
        <v>410273</v>
      </c>
      <c r="R830" s="78">
        <v>410273</v>
      </c>
      <c r="S830" s="77">
        <v>359935</v>
      </c>
      <c r="U830" s="77">
        <v>411420</v>
      </c>
      <c r="Z830" s="78">
        <v>411420</v>
      </c>
      <c r="AA830" s="77">
        <v>416410</v>
      </c>
      <c r="AF830" s="83">
        <f t="shared" ref="AF830:AF833" si="100">AA830-SUM(AC830:AE830)</f>
        <v>416410</v>
      </c>
      <c r="AO830" s="91"/>
      <c r="AT830" s="91"/>
    </row>
    <row r="831" spans="1:46">
      <c r="A831" s="6">
        <v>8</v>
      </c>
      <c r="B831">
        <v>4</v>
      </c>
      <c r="C831">
        <v>4</v>
      </c>
      <c r="D831">
        <v>1</v>
      </c>
      <c r="E831">
        <f t="shared" si="98"/>
        <v>4</v>
      </c>
      <c r="F831" s="6" t="s">
        <v>3960</v>
      </c>
      <c r="G831" t="s">
        <v>1617</v>
      </c>
      <c r="H831" s="77">
        <v>437531</v>
      </c>
      <c r="J831" s="18">
        <v>431908</v>
      </c>
      <c r="L831" s="77">
        <v>410273</v>
      </c>
      <c r="R831" s="78"/>
      <c r="S831" s="77">
        <v>359935</v>
      </c>
      <c r="U831" s="77">
        <v>411420</v>
      </c>
      <c r="V831" s="120" t="s">
        <v>2800</v>
      </c>
      <c r="Z831" s="78"/>
      <c r="AA831" s="77">
        <v>416410</v>
      </c>
      <c r="AF831" s="83">
        <f t="shared" si="100"/>
        <v>416410</v>
      </c>
      <c r="AO831" s="91"/>
      <c r="AT831" s="91"/>
    </row>
    <row r="832" spans="1:46">
      <c r="A832" s="6">
        <v>8</v>
      </c>
      <c r="B832">
        <v>4</v>
      </c>
      <c r="C832">
        <v>5</v>
      </c>
      <c r="E832">
        <f t="shared" si="98"/>
        <v>3</v>
      </c>
      <c r="F832" s="6" t="s">
        <v>381</v>
      </c>
      <c r="G832" s="6" t="s">
        <v>382</v>
      </c>
      <c r="H832" s="77">
        <v>268361</v>
      </c>
      <c r="J832" s="26">
        <v>402087</v>
      </c>
      <c r="K832" s="26"/>
      <c r="L832" s="77">
        <v>392014</v>
      </c>
      <c r="O832" s="111">
        <v>95894</v>
      </c>
      <c r="P832" s="111">
        <v>157200</v>
      </c>
      <c r="Q832" s="111">
        <v>10594</v>
      </c>
      <c r="R832" s="83">
        <v>128326</v>
      </c>
      <c r="S832" s="77">
        <v>377429</v>
      </c>
      <c r="U832" s="77">
        <v>136431</v>
      </c>
      <c r="W832" s="111">
        <v>11034</v>
      </c>
      <c r="Y832" s="111">
        <v>6849</v>
      </c>
      <c r="Z832" s="83">
        <v>118548</v>
      </c>
      <c r="AA832" s="77">
        <v>229991</v>
      </c>
      <c r="AC832" s="111">
        <v>52400</v>
      </c>
      <c r="AD832" s="111">
        <v>25700</v>
      </c>
      <c r="AE832" s="111">
        <v>32781</v>
      </c>
      <c r="AF832" s="83">
        <f t="shared" si="100"/>
        <v>119110</v>
      </c>
      <c r="AO832" s="91"/>
      <c r="AT832" s="91"/>
    </row>
    <row r="833" spans="1:46">
      <c r="A833" s="6">
        <v>8</v>
      </c>
      <c r="B833">
        <v>4</v>
      </c>
      <c r="C833">
        <v>5</v>
      </c>
      <c r="D833">
        <v>1</v>
      </c>
      <c r="E833">
        <f t="shared" si="98"/>
        <v>4</v>
      </c>
      <c r="F833" s="6" t="s">
        <v>3961</v>
      </c>
      <c r="G833" t="s">
        <v>385</v>
      </c>
      <c r="H833" s="79">
        <v>35171</v>
      </c>
      <c r="I833" s="83"/>
      <c r="J833" s="1">
        <v>33764.800000000003</v>
      </c>
      <c r="K833" s="1"/>
      <c r="L833" s="79">
        <v>34623</v>
      </c>
      <c r="M833" s="83"/>
      <c r="Q833" s="111">
        <v>3547</v>
      </c>
      <c r="R833" s="83">
        <v>31076</v>
      </c>
      <c r="S833" s="79">
        <v>34561</v>
      </c>
      <c r="T833" s="83"/>
      <c r="U833" s="79">
        <v>35472</v>
      </c>
      <c r="V833" s="111"/>
      <c r="Y833" s="111">
        <v>3500</v>
      </c>
      <c r="Z833" s="83">
        <v>31972</v>
      </c>
      <c r="AA833" s="79">
        <v>35398</v>
      </c>
      <c r="AB833" s="111"/>
      <c r="AE833" s="111">
        <v>3908</v>
      </c>
      <c r="AF833" s="83">
        <f t="shared" si="100"/>
        <v>31490</v>
      </c>
      <c r="AG833" s="28" t="s">
        <v>1618</v>
      </c>
      <c r="AK833" s="1">
        <v>4519</v>
      </c>
      <c r="AP833" s="1">
        <v>4337</v>
      </c>
    </row>
    <row r="834" spans="1:46" hidden="1">
      <c r="A834" s="6"/>
      <c r="G834"/>
      <c r="H834" s="79"/>
      <c r="I834" s="83"/>
      <c r="J834" s="1"/>
      <c r="K834" s="1"/>
      <c r="L834" s="79"/>
      <c r="M834" s="83"/>
      <c r="S834" s="79"/>
      <c r="T834" s="83"/>
      <c r="U834" s="79"/>
      <c r="V834" s="111"/>
      <c r="AA834" s="79"/>
      <c r="AB834" s="111"/>
      <c r="AG834" s="28" t="s">
        <v>1625</v>
      </c>
      <c r="AH834" s="79">
        <v>22990</v>
      </c>
      <c r="AK834" s="1">
        <v>22914</v>
      </c>
      <c r="AN834" s="111">
        <v>22992</v>
      </c>
      <c r="AO834" s="91"/>
      <c r="AP834" s="1">
        <v>22989.7</v>
      </c>
      <c r="AS834" s="111">
        <v>22492</v>
      </c>
      <c r="AT834" s="91"/>
    </row>
    <row r="835" spans="1:46" hidden="1">
      <c r="A835" s="6"/>
      <c r="G835"/>
      <c r="H835" s="79"/>
      <c r="I835" s="83"/>
      <c r="J835" s="1"/>
      <c r="K835" s="1"/>
      <c r="L835" s="79"/>
      <c r="M835" s="83"/>
      <c r="S835" s="79"/>
      <c r="T835" s="83"/>
      <c r="U835" s="79"/>
      <c r="V835" s="111"/>
      <c r="AA835" s="79"/>
      <c r="AB835" s="111"/>
      <c r="AG835" s="28" t="s">
        <v>1626</v>
      </c>
      <c r="AH835" s="79">
        <v>3780</v>
      </c>
      <c r="AK835" s="1">
        <f>1347.7+824.98+302.4</f>
        <v>2475.0800000000004</v>
      </c>
      <c r="AL835" s="1" t="s">
        <v>1619</v>
      </c>
      <c r="AN835" s="111">
        <f>1474+791+303</f>
        <v>2568</v>
      </c>
      <c r="AO835" s="91"/>
      <c r="AP835" s="1">
        <f>1473+891+302</f>
        <v>2666</v>
      </c>
      <c r="AS835" s="111">
        <f>1346+718+303</f>
        <v>2367</v>
      </c>
      <c r="AT835" s="91"/>
    </row>
    <row r="836" spans="1:46" hidden="1">
      <c r="A836" s="6"/>
      <c r="G836"/>
      <c r="H836" s="79"/>
      <c r="I836" s="83"/>
      <c r="J836" s="1"/>
      <c r="K836" s="1"/>
      <c r="L836" s="79"/>
      <c r="M836" s="83"/>
      <c r="N836" s="116"/>
      <c r="O836" s="117"/>
      <c r="P836" s="117"/>
      <c r="Q836" s="117"/>
      <c r="R836" s="91"/>
      <c r="S836" s="79"/>
      <c r="T836" s="83"/>
      <c r="U836" s="79"/>
      <c r="V836" s="111"/>
      <c r="AA836" s="79"/>
      <c r="AB836" s="111"/>
      <c r="AG836" s="28" t="s">
        <v>1627</v>
      </c>
      <c r="AH836" s="79">
        <v>990</v>
      </c>
      <c r="AK836" s="1">
        <v>1081</v>
      </c>
      <c r="AN836" s="158"/>
      <c r="AO836" s="91"/>
      <c r="AP836" s="33">
        <v>1026</v>
      </c>
      <c r="AQ836" s="25"/>
      <c r="AR836" s="116"/>
      <c r="AS836" s="117">
        <v>1027</v>
      </c>
      <c r="AT836" s="91"/>
    </row>
    <row r="837" spans="1:46" hidden="1">
      <c r="A837" s="6"/>
      <c r="G837"/>
      <c r="H837" s="79"/>
      <c r="I837" s="83"/>
      <c r="J837" s="1"/>
      <c r="K837" s="1"/>
      <c r="L837" s="79"/>
      <c r="M837" s="83"/>
      <c r="S837" s="79"/>
      <c r="T837" s="83"/>
      <c r="U837" s="79"/>
      <c r="V837" s="111"/>
      <c r="AA837" s="79"/>
      <c r="AB837" s="111"/>
      <c r="AG837" s="25" t="s">
        <v>1628</v>
      </c>
      <c r="AH837" s="79">
        <v>1330</v>
      </c>
      <c r="AK837" s="1">
        <v>934.5</v>
      </c>
      <c r="AN837" s="111">
        <v>935</v>
      </c>
      <c r="AO837" s="91"/>
      <c r="AS837" s="111">
        <v>1334</v>
      </c>
      <c r="AT837" s="91"/>
    </row>
    <row r="838" spans="1:46" hidden="1">
      <c r="A838" s="6"/>
      <c r="G838"/>
      <c r="H838" s="79"/>
      <c r="I838" s="83"/>
      <c r="J838" s="1"/>
      <c r="K838" s="1"/>
      <c r="L838" s="79"/>
      <c r="M838" s="83"/>
      <c r="S838" s="79"/>
      <c r="T838" s="83"/>
      <c r="U838" s="79"/>
      <c r="V838" s="111"/>
      <c r="AA838" s="79"/>
      <c r="AB838" s="111"/>
      <c r="AG838" s="25" t="s">
        <v>2801</v>
      </c>
      <c r="AO838" s="91"/>
      <c r="AS838" s="111">
        <v>5578</v>
      </c>
      <c r="AT838" s="91"/>
    </row>
    <row r="839" spans="1:46">
      <c r="A839" s="6">
        <v>8</v>
      </c>
      <c r="B839">
        <v>4</v>
      </c>
      <c r="C839">
        <v>5</v>
      </c>
      <c r="D839">
        <v>2</v>
      </c>
      <c r="E839">
        <f t="shared" si="98"/>
        <v>4</v>
      </c>
      <c r="F839" s="6" t="s">
        <v>3962</v>
      </c>
      <c r="G839" t="s">
        <v>386</v>
      </c>
      <c r="H839" s="79">
        <v>3733</v>
      </c>
      <c r="I839" s="83"/>
      <c r="J839" s="1"/>
      <c r="K839" s="1"/>
      <c r="L839" s="79">
        <v>3360</v>
      </c>
      <c r="M839" s="83"/>
      <c r="O839" s="111">
        <v>2300</v>
      </c>
      <c r="Q839" s="111">
        <v>700</v>
      </c>
      <c r="R839" s="83">
        <v>460</v>
      </c>
      <c r="S839" s="79">
        <v>3360</v>
      </c>
      <c r="T839" s="83"/>
      <c r="U839" s="79">
        <v>1575</v>
      </c>
      <c r="V839" s="111"/>
      <c r="W839" s="111">
        <v>1300</v>
      </c>
      <c r="Z839" s="83">
        <v>275</v>
      </c>
      <c r="AA839" s="79">
        <v>1296</v>
      </c>
      <c r="AB839" s="111"/>
      <c r="AE839" s="111">
        <v>1200</v>
      </c>
      <c r="AF839" s="83">
        <f t="shared" ref="AF839:AF841" si="101">AA839-SUM(AC839:AE839)</f>
        <v>96</v>
      </c>
      <c r="AG839" s="28" t="s">
        <v>2802</v>
      </c>
      <c r="AO839" s="91"/>
      <c r="AP839" s="1">
        <v>3360</v>
      </c>
      <c r="AS839" s="111">
        <v>1575</v>
      </c>
      <c r="AT839" s="91"/>
    </row>
    <row r="840" spans="1:46">
      <c r="A840" s="6">
        <v>8</v>
      </c>
      <c r="B840">
        <v>4</v>
      </c>
      <c r="C840">
        <v>5</v>
      </c>
      <c r="D840">
        <v>3</v>
      </c>
      <c r="E840">
        <f t="shared" si="98"/>
        <v>4</v>
      </c>
      <c r="F840" s="6" t="s">
        <v>3963</v>
      </c>
      <c r="G840" t="s">
        <v>383</v>
      </c>
      <c r="H840" s="79">
        <v>295</v>
      </c>
      <c r="I840" s="83"/>
      <c r="J840" s="1">
        <v>230</v>
      </c>
      <c r="K840" s="1" t="s">
        <v>1620</v>
      </c>
      <c r="L840" s="79">
        <v>284</v>
      </c>
      <c r="M840" s="83"/>
      <c r="R840" s="83">
        <v>284</v>
      </c>
      <c r="S840" s="79">
        <v>223</v>
      </c>
      <c r="T840" s="83"/>
      <c r="U840" s="79">
        <v>284</v>
      </c>
      <c r="V840" s="111" t="s">
        <v>2803</v>
      </c>
      <c r="Y840" s="111">
        <v>2</v>
      </c>
      <c r="Z840" s="83">
        <v>282</v>
      </c>
      <c r="AA840" s="79">
        <v>280</v>
      </c>
      <c r="AB840" s="111"/>
      <c r="AE840" s="111">
        <v>2</v>
      </c>
      <c r="AF840" s="83">
        <f t="shared" si="101"/>
        <v>278</v>
      </c>
      <c r="AO840" s="91"/>
      <c r="AT840" s="91"/>
    </row>
    <row r="841" spans="1:46">
      <c r="A841" s="6">
        <v>8</v>
      </c>
      <c r="B841">
        <v>4</v>
      </c>
      <c r="C841">
        <v>5</v>
      </c>
      <c r="D841">
        <v>4</v>
      </c>
      <c r="E841">
        <f t="shared" si="98"/>
        <v>4</v>
      </c>
      <c r="F841" s="6" t="s">
        <v>3964</v>
      </c>
      <c r="G841" t="s">
        <v>384</v>
      </c>
      <c r="H841" s="79">
        <v>39736</v>
      </c>
      <c r="I841" s="83"/>
      <c r="J841" s="1">
        <v>34414</v>
      </c>
      <c r="K841" s="1"/>
      <c r="L841" s="79">
        <v>35224</v>
      </c>
      <c r="M841" s="83"/>
      <c r="O841" s="111">
        <v>1224</v>
      </c>
      <c r="Q841" s="111">
        <v>801</v>
      </c>
      <c r="R841" s="83">
        <v>33199</v>
      </c>
      <c r="S841" s="79">
        <v>34584</v>
      </c>
      <c r="T841" s="83"/>
      <c r="U841" s="79">
        <v>39850</v>
      </c>
      <c r="V841" s="111"/>
      <c r="W841" s="111">
        <v>1234</v>
      </c>
      <c r="Y841" s="111">
        <v>2001</v>
      </c>
      <c r="Z841" s="83">
        <v>36615</v>
      </c>
      <c r="AA841" s="79">
        <v>40105</v>
      </c>
      <c r="AB841" s="111"/>
      <c r="AC841" s="111">
        <v>1561</v>
      </c>
      <c r="AE841" s="111">
        <v>501</v>
      </c>
      <c r="AF841" s="83">
        <f t="shared" si="101"/>
        <v>38043</v>
      </c>
      <c r="AG841" s="28" t="s">
        <v>1618</v>
      </c>
      <c r="AK841" s="1">
        <v>1095.779</v>
      </c>
      <c r="AN841" s="113"/>
      <c r="AO841" s="91"/>
      <c r="AP841" s="1">
        <v>1628</v>
      </c>
      <c r="AS841" s="113"/>
      <c r="AT841" s="91"/>
    </row>
    <row r="842" spans="1:46" hidden="1">
      <c r="A842" s="6"/>
      <c r="G842"/>
      <c r="H842" s="79"/>
      <c r="I842" s="83"/>
      <c r="J842" s="1"/>
      <c r="K842" s="1"/>
      <c r="L842" s="79"/>
      <c r="M842" s="83"/>
      <c r="S842" s="79"/>
      <c r="T842" s="83"/>
      <c r="U842" s="79"/>
      <c r="V842" s="111"/>
      <c r="AA842" s="79"/>
      <c r="AB842" s="111"/>
      <c r="AG842" s="28" t="s">
        <v>1621</v>
      </c>
      <c r="AK842" s="1">
        <v>1018.5</v>
      </c>
      <c r="AN842" s="111">
        <v>1087</v>
      </c>
      <c r="AO842" s="91"/>
      <c r="AP842" s="1">
        <v>1081.5</v>
      </c>
      <c r="AS842" s="111">
        <v>1097</v>
      </c>
      <c r="AT842" s="91"/>
    </row>
    <row r="843" spans="1:46" hidden="1">
      <c r="A843" s="6"/>
      <c r="G843"/>
      <c r="H843" s="79"/>
      <c r="I843" s="83"/>
      <c r="J843" s="1"/>
      <c r="K843" s="1"/>
      <c r="L843" s="79"/>
      <c r="M843" s="83"/>
      <c r="S843" s="79"/>
      <c r="T843" s="83"/>
      <c r="U843" s="79"/>
      <c r="V843" s="111"/>
      <c r="AA843" s="79"/>
      <c r="AB843" s="111"/>
      <c r="AG843" s="28" t="s">
        <v>1622</v>
      </c>
      <c r="AH843" s="98"/>
      <c r="AI843" s="99"/>
      <c r="AJ843" s="158"/>
      <c r="AK843" s="13">
        <v>10699.5</v>
      </c>
      <c r="AL843" s="13"/>
      <c r="AM843" s="98"/>
      <c r="AN843" s="111">
        <v>10975</v>
      </c>
      <c r="AO843" s="91"/>
      <c r="AP843" s="1">
        <v>10938.9</v>
      </c>
      <c r="AS843" s="111">
        <v>10966</v>
      </c>
      <c r="AT843" s="91"/>
    </row>
    <row r="844" spans="1:46" hidden="1">
      <c r="A844" s="6"/>
      <c r="G844"/>
      <c r="H844" s="79"/>
      <c r="I844" s="83"/>
      <c r="J844" s="1"/>
      <c r="K844" s="1"/>
      <c r="L844" s="79"/>
      <c r="M844" s="83"/>
      <c r="S844" s="79"/>
      <c r="T844" s="83"/>
      <c r="U844" s="79"/>
      <c r="V844" s="111"/>
      <c r="AA844" s="79"/>
      <c r="AB844" s="111"/>
      <c r="AG844" s="28" t="s">
        <v>1623</v>
      </c>
      <c r="AH844" s="79">
        <v>11450</v>
      </c>
      <c r="AK844" s="1">
        <v>9544.5</v>
      </c>
      <c r="AN844" s="111">
        <v>9659</v>
      </c>
      <c r="AO844" s="91"/>
      <c r="AP844" s="1">
        <v>9535</v>
      </c>
      <c r="AS844" s="111">
        <v>9659</v>
      </c>
      <c r="AT844" s="91"/>
    </row>
    <row r="845" spans="1:46" hidden="1">
      <c r="A845" s="6"/>
      <c r="G845"/>
      <c r="H845" s="79"/>
      <c r="I845" s="83"/>
      <c r="J845" s="1"/>
      <c r="K845" s="1"/>
      <c r="L845" s="79"/>
      <c r="M845" s="83"/>
      <c r="S845" s="79"/>
      <c r="T845" s="83"/>
      <c r="U845" s="79"/>
      <c r="V845" s="111"/>
      <c r="AA845" s="79"/>
      <c r="AB845" s="111"/>
      <c r="AG845" s="28" t="s">
        <v>1629</v>
      </c>
      <c r="AH845" s="79">
        <v>4940</v>
      </c>
      <c r="AK845" s="12"/>
      <c r="AN845" s="113"/>
      <c r="AO845" s="91"/>
      <c r="AS845" s="113"/>
      <c r="AT845" s="91"/>
    </row>
    <row r="846" spans="1:46" hidden="1">
      <c r="A846" s="6"/>
      <c r="G846"/>
      <c r="H846" s="79"/>
      <c r="I846" s="83"/>
      <c r="J846" s="1"/>
      <c r="K846" s="1"/>
      <c r="L846" s="79"/>
      <c r="M846" s="83"/>
      <c r="S846" s="79"/>
      <c r="T846" s="83"/>
      <c r="U846" s="79"/>
      <c r="V846" s="111"/>
      <c r="AA846" s="79"/>
      <c r="AB846" s="111"/>
      <c r="AG846" s="28" t="s">
        <v>1624</v>
      </c>
      <c r="AK846" s="1">
        <v>3412.5</v>
      </c>
      <c r="AN846" s="111">
        <v>3497</v>
      </c>
      <c r="AO846" s="91"/>
      <c r="AP846" s="1">
        <v>3496.5</v>
      </c>
      <c r="AS846" s="111">
        <v>3497</v>
      </c>
      <c r="AT846" s="91"/>
    </row>
    <row r="847" spans="1:46" hidden="1">
      <c r="A847" s="6"/>
      <c r="G847"/>
      <c r="H847" s="79"/>
      <c r="I847" s="83"/>
      <c r="J847" s="1"/>
      <c r="K847" s="1"/>
      <c r="L847" s="79"/>
      <c r="M847" s="83"/>
      <c r="S847" s="79"/>
      <c r="T847" s="83"/>
      <c r="U847" s="79"/>
      <c r="V847" s="111"/>
      <c r="AA847" s="79"/>
      <c r="AB847" s="111"/>
      <c r="AG847" s="28" t="s">
        <v>1630</v>
      </c>
      <c r="AK847" s="1">
        <v>1378</v>
      </c>
      <c r="AL847" s="1" t="s">
        <v>2275</v>
      </c>
      <c r="AN847" s="111">
        <v>1958</v>
      </c>
      <c r="AO847" s="91"/>
      <c r="AP847" s="1">
        <v>1767</v>
      </c>
      <c r="AS847" s="111">
        <v>1958</v>
      </c>
      <c r="AT847" s="91"/>
    </row>
    <row r="848" spans="1:46" hidden="1">
      <c r="A848" s="6"/>
      <c r="G848"/>
      <c r="H848" s="79"/>
      <c r="I848" s="83"/>
      <c r="J848" s="1"/>
      <c r="K848" s="1"/>
      <c r="L848" s="79"/>
      <c r="M848" s="83"/>
      <c r="S848" s="79"/>
      <c r="T848" s="83"/>
      <c r="U848" s="79"/>
      <c r="V848" s="111"/>
      <c r="AA848" s="79"/>
      <c r="AB848" s="111"/>
      <c r="AG848" s="28" t="s">
        <v>1631</v>
      </c>
      <c r="AK848" s="1">
        <v>1710</v>
      </c>
      <c r="AN848" s="111">
        <v>1798</v>
      </c>
      <c r="AO848" s="91"/>
      <c r="AP848" s="1">
        <v>1696</v>
      </c>
      <c r="AS848" s="111">
        <v>1798</v>
      </c>
      <c r="AT848" s="91"/>
    </row>
    <row r="849" spans="1:46" hidden="1">
      <c r="A849" s="6"/>
      <c r="G849"/>
      <c r="H849" s="79"/>
      <c r="I849" s="83"/>
      <c r="J849" s="1"/>
      <c r="K849" s="1"/>
      <c r="L849" s="79"/>
      <c r="M849" s="83"/>
      <c r="S849" s="79"/>
      <c r="T849" s="83"/>
      <c r="U849" s="79"/>
      <c r="V849" s="111"/>
      <c r="AA849" s="79"/>
      <c r="AB849" s="111"/>
      <c r="AG849" s="28" t="s">
        <v>2804</v>
      </c>
      <c r="AO849" s="91"/>
      <c r="AS849" s="111">
        <v>2810</v>
      </c>
      <c r="AT849" s="91"/>
    </row>
    <row r="850" spans="1:46">
      <c r="A850" s="6">
        <v>8</v>
      </c>
      <c r="B850">
        <v>4</v>
      </c>
      <c r="C850">
        <v>5</v>
      </c>
      <c r="D850">
        <v>5</v>
      </c>
      <c r="E850">
        <f t="shared" si="98"/>
        <v>4</v>
      </c>
      <c r="F850" s="6" t="s">
        <v>3965</v>
      </c>
      <c r="G850" t="s">
        <v>386</v>
      </c>
      <c r="H850" s="79">
        <v>18848</v>
      </c>
      <c r="I850" s="83"/>
      <c r="J850" s="1"/>
      <c r="K850" s="1"/>
      <c r="L850" s="94"/>
      <c r="M850" s="95"/>
      <c r="N850" s="94"/>
      <c r="O850" s="113"/>
      <c r="P850" s="113"/>
      <c r="Q850" s="113"/>
      <c r="R850" s="95"/>
      <c r="S850" s="94"/>
      <c r="T850" s="95"/>
      <c r="U850" s="94"/>
      <c r="V850" s="113"/>
      <c r="AA850" s="94"/>
      <c r="AB850" s="113"/>
      <c r="AG850" s="12"/>
      <c r="AH850" s="94"/>
      <c r="AI850" s="95"/>
      <c r="AJ850" s="113"/>
      <c r="AK850" s="12"/>
      <c r="AL850" s="12"/>
      <c r="AM850" s="94"/>
      <c r="AN850" s="113"/>
      <c r="AO850" s="95"/>
      <c r="AP850" s="12"/>
      <c r="AQ850" s="12"/>
      <c r="AR850" s="94"/>
      <c r="AS850" s="113"/>
    </row>
    <row r="851" spans="1:46" hidden="1">
      <c r="A851" s="6"/>
      <c r="G851"/>
      <c r="H851" s="79"/>
      <c r="I851" s="83"/>
      <c r="J851" s="1"/>
      <c r="K851" s="1"/>
      <c r="L851" s="79"/>
      <c r="M851" s="83"/>
      <c r="S851" s="79"/>
      <c r="T851" s="83"/>
      <c r="U851" s="79"/>
      <c r="V851" s="111"/>
      <c r="AA851" s="79"/>
      <c r="AB851" s="111"/>
      <c r="AG851" s="25" t="s">
        <v>964</v>
      </c>
      <c r="AH851" s="79">
        <v>3260</v>
      </c>
      <c r="AN851" s="113"/>
      <c r="AO851" s="91"/>
      <c r="AS851" s="113"/>
      <c r="AT851" s="91"/>
    </row>
    <row r="852" spans="1:46">
      <c r="A852" s="6">
        <v>8</v>
      </c>
      <c r="B852">
        <v>4</v>
      </c>
      <c r="C852">
        <v>5</v>
      </c>
      <c r="D852">
        <v>6</v>
      </c>
      <c r="E852">
        <f t="shared" si="98"/>
        <v>4</v>
      </c>
      <c r="F852" s="6" t="s">
        <v>3966</v>
      </c>
      <c r="G852" t="s">
        <v>1632</v>
      </c>
      <c r="H852" s="79">
        <v>37031</v>
      </c>
      <c r="I852" s="83"/>
      <c r="J852" s="1">
        <v>44795.9</v>
      </c>
      <c r="K852" s="1"/>
      <c r="L852" s="79">
        <v>45968</v>
      </c>
      <c r="M852" s="83"/>
      <c r="O852" s="111">
        <v>1070</v>
      </c>
      <c r="Q852" s="111">
        <v>3446</v>
      </c>
      <c r="R852" s="83">
        <v>41452</v>
      </c>
      <c r="S852" s="79">
        <v>45641.9</v>
      </c>
      <c r="T852" s="83"/>
      <c r="U852" s="79">
        <v>44810</v>
      </c>
      <c r="V852" s="111"/>
      <c r="Y852" s="111">
        <v>1346</v>
      </c>
      <c r="Z852" s="83">
        <v>43464</v>
      </c>
      <c r="AA852" s="79">
        <v>47335</v>
      </c>
      <c r="AB852" s="111"/>
      <c r="AE852" s="111">
        <v>4046</v>
      </c>
      <c r="AF852" s="83">
        <f t="shared" ref="AF852" si="102">AA852-SUM(AC852:AE852)</f>
        <v>43289</v>
      </c>
      <c r="AG852" s="28" t="s">
        <v>2805</v>
      </c>
      <c r="AH852" s="89"/>
      <c r="AI852" s="90"/>
      <c r="AJ852" s="135"/>
      <c r="AK852" s="5">
        <f>504.5+1344+126</f>
        <v>1974.5</v>
      </c>
      <c r="AL852" s="5" t="s">
        <v>1634</v>
      </c>
      <c r="AM852" s="89"/>
      <c r="AN852" s="111">
        <f>219+508+1434+520</f>
        <v>2681</v>
      </c>
      <c r="AO852" s="151" t="s">
        <v>1634</v>
      </c>
      <c r="AS852" s="111">
        <f>219+508+1431</f>
        <v>2158</v>
      </c>
      <c r="AT852" s="151" t="s">
        <v>1634</v>
      </c>
    </row>
    <row r="853" spans="1:46" hidden="1">
      <c r="A853" s="6"/>
      <c r="G853"/>
      <c r="H853" s="79"/>
      <c r="I853" s="83"/>
      <c r="J853" s="1"/>
      <c r="K853" s="1"/>
      <c r="L853" s="79"/>
      <c r="M853" s="83"/>
      <c r="S853" s="79"/>
      <c r="T853" s="83"/>
      <c r="U853" s="79"/>
      <c r="V853" s="111"/>
      <c r="AA853" s="79"/>
      <c r="AB853" s="111"/>
      <c r="AG853" s="28" t="s">
        <v>1633</v>
      </c>
      <c r="AH853" s="79">
        <v>3840</v>
      </c>
      <c r="AK853" s="1">
        <v>3838.8</v>
      </c>
      <c r="AL853" s="1" t="s">
        <v>2276</v>
      </c>
      <c r="AN853" s="111">
        <v>3839</v>
      </c>
      <c r="AO853" s="91" t="s">
        <v>1123</v>
      </c>
      <c r="AP853" s="1">
        <v>3838.8</v>
      </c>
      <c r="AS853" s="111">
        <v>4614</v>
      </c>
      <c r="AT853" s="91"/>
    </row>
    <row r="854" spans="1:46" hidden="1">
      <c r="A854" s="6"/>
      <c r="G854"/>
      <c r="H854" s="79"/>
      <c r="I854" s="83"/>
      <c r="J854" s="1"/>
      <c r="K854" s="1"/>
      <c r="L854" s="79"/>
      <c r="M854" s="83"/>
      <c r="S854" s="79"/>
      <c r="T854" s="83"/>
      <c r="U854" s="79"/>
      <c r="V854" s="111"/>
      <c r="AA854" s="79"/>
      <c r="AB854" s="111"/>
      <c r="AG854" s="28" t="s">
        <v>1635</v>
      </c>
      <c r="AK854" s="1">
        <f>1382+297.67+1793.4</f>
        <v>3473.07</v>
      </c>
      <c r="AL854" s="1" t="s">
        <v>1636</v>
      </c>
      <c r="AN854" s="111">
        <f>1338+250+1794</f>
        <v>3382</v>
      </c>
      <c r="AO854" s="91"/>
      <c r="AP854" s="1">
        <f>1337+1793.4</f>
        <v>3130.4</v>
      </c>
      <c r="AS854" s="111">
        <f>1465+324+1794</f>
        <v>3583</v>
      </c>
      <c r="AT854" s="91"/>
    </row>
    <row r="855" spans="1:46" hidden="1">
      <c r="A855" s="6"/>
      <c r="G855"/>
      <c r="H855" s="79"/>
      <c r="I855" s="83"/>
      <c r="J855" s="1"/>
      <c r="K855" s="1"/>
      <c r="L855" s="79"/>
      <c r="M855" s="83"/>
      <c r="S855" s="79"/>
      <c r="T855" s="83"/>
      <c r="U855" s="79"/>
      <c r="V855" s="111"/>
      <c r="AA855" s="79"/>
      <c r="AB855" s="111"/>
      <c r="AG855" s="28" t="s">
        <v>1637</v>
      </c>
      <c r="AH855" s="79">
        <v>1370</v>
      </c>
      <c r="AK855" s="1">
        <v>892.5</v>
      </c>
      <c r="AN855" s="111">
        <v>1196</v>
      </c>
      <c r="AO855" s="91"/>
      <c r="AP855" s="1">
        <v>1050</v>
      </c>
      <c r="AS855" s="111">
        <v>893</v>
      </c>
      <c r="AT855" s="91"/>
    </row>
    <row r="856" spans="1:46" hidden="1">
      <c r="A856" s="6"/>
      <c r="G856"/>
      <c r="H856" s="79"/>
      <c r="I856" s="83"/>
      <c r="J856" s="1"/>
      <c r="K856" s="1"/>
      <c r="L856" s="79"/>
      <c r="M856" s="83"/>
      <c r="S856" s="79"/>
      <c r="T856" s="83"/>
      <c r="U856" s="79"/>
      <c r="V856" s="111"/>
      <c r="AA856" s="79"/>
      <c r="AB856" s="111"/>
      <c r="AG856" s="28" t="s">
        <v>965</v>
      </c>
      <c r="AH856" s="79">
        <v>23990</v>
      </c>
      <c r="AK856" s="1">
        <v>28434</v>
      </c>
      <c r="AN856" s="111">
        <v>28000</v>
      </c>
      <c r="AO856" s="91"/>
      <c r="AP856" s="1">
        <v>27984.6</v>
      </c>
      <c r="AS856" s="111">
        <v>29000</v>
      </c>
      <c r="AT856" s="91"/>
    </row>
    <row r="857" spans="1:46" hidden="1">
      <c r="A857" s="6"/>
      <c r="G857"/>
      <c r="H857" s="79"/>
      <c r="I857" s="83"/>
      <c r="J857" s="1"/>
      <c r="K857" s="1"/>
      <c r="L857" s="79"/>
      <c r="M857" s="83"/>
      <c r="S857" s="79"/>
      <c r="T857" s="83"/>
      <c r="U857" s="79"/>
      <c r="V857" s="111"/>
      <c r="AA857" s="79"/>
      <c r="AB857" s="111"/>
      <c r="AG857" s="28" t="s">
        <v>966</v>
      </c>
      <c r="AH857" s="79">
        <v>1790</v>
      </c>
      <c r="AO857" s="91"/>
      <c r="AT857" s="91"/>
    </row>
    <row r="858" spans="1:46" hidden="1">
      <c r="A858" s="6"/>
      <c r="G858"/>
      <c r="H858" s="79"/>
      <c r="I858" s="83"/>
      <c r="J858" s="1"/>
      <c r="K858" s="1"/>
      <c r="L858" s="79"/>
      <c r="M858" s="83"/>
      <c r="S858" s="79"/>
      <c r="T858" s="83"/>
      <c r="U858" s="79"/>
      <c r="V858" s="111"/>
      <c r="AA858" s="79"/>
      <c r="AB858" s="111"/>
      <c r="AG858" s="28" t="s">
        <v>3161</v>
      </c>
      <c r="AO858" s="91"/>
      <c r="AP858" s="1">
        <v>1430</v>
      </c>
      <c r="AT858" s="91"/>
    </row>
    <row r="859" spans="1:46" hidden="1">
      <c r="A859" s="6"/>
      <c r="G859"/>
      <c r="H859" s="79"/>
      <c r="I859" s="83"/>
      <c r="J859" s="1"/>
      <c r="K859" s="1"/>
      <c r="L859" s="79"/>
      <c r="M859" s="83"/>
      <c r="S859" s="79"/>
      <c r="T859" s="83"/>
      <c r="U859" s="79"/>
      <c r="V859" s="111"/>
      <c r="AA859" s="79"/>
      <c r="AB859" s="111"/>
      <c r="AG859" s="28" t="s">
        <v>2801</v>
      </c>
      <c r="AN859" s="111">
        <v>2149</v>
      </c>
      <c r="AO859" s="91"/>
      <c r="AT859" s="91"/>
    </row>
    <row r="860" spans="1:46">
      <c r="A860" s="6">
        <v>8</v>
      </c>
      <c r="B860">
        <v>4</v>
      </c>
      <c r="C860">
        <v>5</v>
      </c>
      <c r="D860">
        <v>7</v>
      </c>
      <c r="E860">
        <f t="shared" si="98"/>
        <v>4</v>
      </c>
      <c r="F860" s="6" t="s">
        <v>3967</v>
      </c>
      <c r="G860" t="s">
        <v>386</v>
      </c>
      <c r="H860" s="79">
        <v>130212</v>
      </c>
      <c r="I860" s="83"/>
      <c r="J860" s="1">
        <v>281028</v>
      </c>
      <c r="K860" s="1"/>
      <c r="L860" s="79">
        <v>268909</v>
      </c>
      <c r="M860" s="83"/>
      <c r="O860" s="111">
        <v>91400</v>
      </c>
      <c r="P860" s="111">
        <v>157200</v>
      </c>
      <c r="Q860" s="111">
        <v>2100</v>
      </c>
      <c r="R860" s="83">
        <v>18209</v>
      </c>
      <c r="S860" s="79">
        <v>235227</v>
      </c>
      <c r="T860" s="83"/>
      <c r="U860" s="79">
        <v>10185</v>
      </c>
      <c r="V860" s="111"/>
      <c r="W860" s="111">
        <v>8500</v>
      </c>
      <c r="Z860" s="83">
        <v>1685</v>
      </c>
      <c r="AA860" s="79">
        <v>79420</v>
      </c>
      <c r="AB860" s="111"/>
      <c r="AC860" s="111">
        <v>50839</v>
      </c>
      <c r="AD860" s="111">
        <v>25700</v>
      </c>
      <c r="AE860" s="111">
        <v>1200</v>
      </c>
      <c r="AF860" s="83">
        <f t="shared" ref="AF860" si="103">AA860-SUM(AC860:AE860)</f>
        <v>1681</v>
      </c>
      <c r="AO860" s="91"/>
      <c r="AT860" s="91"/>
    </row>
    <row r="861" spans="1:46" hidden="1">
      <c r="A861" s="6"/>
      <c r="G861"/>
      <c r="H861" s="79"/>
      <c r="I861" s="83"/>
      <c r="J861" s="1"/>
      <c r="K861" s="1"/>
      <c r="L861" s="79"/>
      <c r="M861" s="83"/>
      <c r="S861" s="79"/>
      <c r="T861" s="83"/>
      <c r="U861" s="79"/>
      <c r="V861" s="111"/>
      <c r="AA861" s="79"/>
      <c r="AB861" s="111"/>
      <c r="AG861" s="28" t="s">
        <v>967</v>
      </c>
      <c r="AH861" s="79">
        <v>122560</v>
      </c>
      <c r="AN861" s="113"/>
      <c r="AO861" s="91"/>
      <c r="AS861" s="113"/>
      <c r="AT861" s="91"/>
    </row>
    <row r="862" spans="1:46" hidden="1">
      <c r="A862" s="6"/>
      <c r="G862"/>
      <c r="H862" s="79"/>
      <c r="I862" s="83"/>
      <c r="J862" s="1"/>
      <c r="K862" s="1"/>
      <c r="L862" s="79"/>
      <c r="M862" s="83"/>
      <c r="S862" s="79"/>
      <c r="T862" s="83"/>
      <c r="U862" s="79"/>
      <c r="V862" s="111"/>
      <c r="AA862" s="79"/>
      <c r="AB862" s="111"/>
      <c r="AG862" s="28" t="s">
        <v>1126</v>
      </c>
      <c r="AH862" s="79">
        <v>3830</v>
      </c>
      <c r="AI862" s="83" t="s">
        <v>2153</v>
      </c>
      <c r="AN862" s="111">
        <v>10875</v>
      </c>
      <c r="AO862" s="102" t="s">
        <v>2154</v>
      </c>
      <c r="AP862" s="1">
        <v>10605</v>
      </c>
      <c r="AQ862" s="28" t="s">
        <v>2154</v>
      </c>
      <c r="AR862" s="106"/>
      <c r="AS862" s="111">
        <v>10185</v>
      </c>
      <c r="AT862" s="102" t="s">
        <v>2806</v>
      </c>
    </row>
    <row r="863" spans="1:46" hidden="1">
      <c r="A863" s="6"/>
      <c r="G863"/>
      <c r="H863" s="79"/>
      <c r="I863" s="83"/>
      <c r="J863" s="1"/>
      <c r="K863" s="1"/>
      <c r="L863" s="79"/>
      <c r="M863" s="83"/>
      <c r="S863" s="79"/>
      <c r="T863" s="83"/>
      <c r="U863" s="79"/>
      <c r="V863" s="111"/>
      <c r="AA863" s="79"/>
      <c r="AB863" s="111"/>
      <c r="AG863" s="28" t="s">
        <v>968</v>
      </c>
      <c r="AH863" s="79">
        <v>1950</v>
      </c>
      <c r="AN863" s="113"/>
      <c r="AO863" s="91"/>
      <c r="AS863" s="113"/>
      <c r="AT863" s="91"/>
    </row>
    <row r="864" spans="1:46" hidden="1">
      <c r="A864" s="6"/>
      <c r="G864"/>
      <c r="H864" s="79"/>
      <c r="I864" s="83"/>
      <c r="J864" s="1"/>
      <c r="K864" s="1"/>
      <c r="L864" s="79"/>
      <c r="M864" s="83"/>
      <c r="S864" s="79"/>
      <c r="T864" s="83"/>
      <c r="U864" s="79"/>
      <c r="V864" s="111"/>
      <c r="AA864" s="79"/>
      <c r="AB864" s="111"/>
      <c r="AG864" s="28" t="s">
        <v>694</v>
      </c>
      <c r="AH864" s="79">
        <v>1160</v>
      </c>
      <c r="AI864" s="103" t="s">
        <v>2152</v>
      </c>
      <c r="AJ864" s="133"/>
      <c r="AN864" s="113"/>
      <c r="AS864" s="113"/>
    </row>
    <row r="865" spans="1:46" hidden="1">
      <c r="A865" s="6"/>
      <c r="G865"/>
      <c r="H865" s="79"/>
      <c r="I865" s="83"/>
      <c r="J865" s="1"/>
      <c r="K865" s="1"/>
      <c r="L865" s="79"/>
      <c r="M865" s="83"/>
      <c r="S865" s="79"/>
      <c r="T865" s="83"/>
      <c r="U865" s="79"/>
      <c r="V865" s="111"/>
      <c r="AA865" s="79"/>
      <c r="AB865" s="111"/>
      <c r="AH865" s="94"/>
      <c r="AI865" s="95"/>
      <c r="AJ865" s="28" t="s">
        <v>1124</v>
      </c>
      <c r="AK865" s="12"/>
      <c r="AL865" s="12"/>
      <c r="AM865" s="94"/>
      <c r="AN865" s="111">
        <v>179179</v>
      </c>
      <c r="AO865" s="91"/>
      <c r="AP865" s="1">
        <v>170922</v>
      </c>
      <c r="AS865" s="113"/>
      <c r="AT865" s="91"/>
    </row>
    <row r="866" spans="1:46" hidden="1">
      <c r="A866" s="6"/>
      <c r="G866"/>
      <c r="H866" s="79"/>
      <c r="I866" s="83"/>
      <c r="J866" s="1"/>
      <c r="K866" s="1"/>
      <c r="L866" s="79"/>
      <c r="M866" s="83"/>
      <c r="S866" s="79"/>
      <c r="T866" s="83"/>
      <c r="U866" s="79"/>
      <c r="V866" s="111"/>
      <c r="AA866" s="79"/>
      <c r="AB866" s="111"/>
      <c r="AH866" s="94"/>
      <c r="AI866" s="95"/>
      <c r="AJ866" s="28" t="s">
        <v>1125</v>
      </c>
      <c r="AK866" s="12"/>
      <c r="AL866" s="12"/>
      <c r="AM866" s="94"/>
      <c r="AN866" s="111">
        <v>75000</v>
      </c>
      <c r="AO866" s="91"/>
      <c r="AP866" s="1">
        <v>50912.7</v>
      </c>
      <c r="AS866" s="113"/>
      <c r="AT866" s="91"/>
    </row>
    <row r="867" spans="1:46" hidden="1">
      <c r="A867" s="6"/>
      <c r="G867"/>
      <c r="H867" s="79"/>
      <c r="I867" s="83"/>
      <c r="J867" s="1"/>
      <c r="K867" s="1"/>
      <c r="L867" s="79"/>
      <c r="M867" s="83"/>
      <c r="N867" s="79"/>
      <c r="S867" s="79"/>
      <c r="T867" s="83"/>
      <c r="U867" s="79"/>
      <c r="V867" s="111"/>
      <c r="AA867" s="79"/>
      <c r="AB867" s="111"/>
      <c r="AH867" s="94"/>
      <c r="AI867" s="95"/>
      <c r="AJ867" s="28" t="s">
        <v>1638</v>
      </c>
      <c r="AK867" s="1">
        <v>57660</v>
      </c>
      <c r="AL867" s="1" t="s">
        <v>2407</v>
      </c>
      <c r="AN867" s="113"/>
      <c r="AO867" s="147"/>
      <c r="AS867" s="113"/>
      <c r="AT867" s="147"/>
    </row>
    <row r="868" spans="1:46" hidden="1">
      <c r="A868" s="6"/>
      <c r="G868"/>
      <c r="H868" s="79"/>
      <c r="I868" s="83"/>
      <c r="J868" s="1"/>
      <c r="K868" s="1"/>
      <c r="L868" s="79"/>
      <c r="M868" s="83"/>
      <c r="N868" s="79"/>
      <c r="S868" s="79"/>
      <c r="T868" s="83"/>
      <c r="U868" s="79"/>
      <c r="V868" s="111"/>
      <c r="AA868" s="79"/>
      <c r="AB868" s="111"/>
      <c r="AH868" s="94"/>
      <c r="AI868" s="95"/>
      <c r="AJ868" s="28" t="s">
        <v>1639</v>
      </c>
      <c r="AK868" s="1">
        <v>221782</v>
      </c>
      <c r="AL868" s="1" t="s">
        <v>2406</v>
      </c>
      <c r="AN868" s="113"/>
      <c r="AO868" s="147"/>
      <c r="AS868" s="113"/>
      <c r="AT868" s="147"/>
    </row>
    <row r="869" spans="1:46">
      <c r="A869" s="6">
        <v>8</v>
      </c>
      <c r="B869">
        <v>4</v>
      </c>
      <c r="C869">
        <v>5</v>
      </c>
      <c r="D869">
        <v>8</v>
      </c>
      <c r="E869">
        <f t="shared" si="98"/>
        <v>4</v>
      </c>
      <c r="F869" s="6" t="s">
        <v>3968</v>
      </c>
      <c r="G869" t="s">
        <v>387</v>
      </c>
      <c r="H869" s="79">
        <v>3085</v>
      </c>
      <c r="I869" s="83"/>
      <c r="J869" s="1">
        <v>3332</v>
      </c>
      <c r="K869" s="1"/>
      <c r="L869" s="79">
        <v>3301</v>
      </c>
      <c r="M869" s="83"/>
      <c r="R869" s="83">
        <v>3301</v>
      </c>
      <c r="S869" s="79">
        <v>3295</v>
      </c>
      <c r="T869" s="83"/>
      <c r="U869" s="79">
        <v>3160</v>
      </c>
      <c r="V869" s="111"/>
      <c r="Z869" s="83">
        <v>3160</v>
      </c>
      <c r="AA869" s="79">
        <v>3159</v>
      </c>
      <c r="AB869" s="111"/>
      <c r="AF869" s="83">
        <f t="shared" ref="AF869:AF874" si="104">AA869-SUM(AC869:AE869)</f>
        <v>3159</v>
      </c>
      <c r="AG869" s="28" t="s">
        <v>1640</v>
      </c>
      <c r="AH869" s="79">
        <v>660</v>
      </c>
      <c r="AK869" s="1">
        <v>658</v>
      </c>
      <c r="AN869" s="111">
        <v>656</v>
      </c>
      <c r="AO869" s="91"/>
      <c r="AP869" s="1">
        <v>656</v>
      </c>
      <c r="AS869" s="111">
        <v>654</v>
      </c>
      <c r="AT869" s="91"/>
    </row>
    <row r="870" spans="1:46" hidden="1">
      <c r="A870" s="6"/>
      <c r="G870"/>
      <c r="H870" s="79"/>
      <c r="I870" s="83"/>
      <c r="J870" s="1"/>
      <c r="K870" s="1"/>
      <c r="L870" s="79"/>
      <c r="M870" s="83"/>
      <c r="S870" s="79"/>
      <c r="T870" s="83"/>
      <c r="U870" s="79"/>
      <c r="V870" s="111"/>
      <c r="AA870" s="79"/>
      <c r="AB870" s="111"/>
      <c r="AG870" s="28" t="s">
        <v>1641</v>
      </c>
      <c r="AH870" s="79">
        <v>2390</v>
      </c>
      <c r="AK870" s="1">
        <v>2626.5</v>
      </c>
      <c r="AN870" s="111">
        <v>2594</v>
      </c>
      <c r="AO870" s="91"/>
      <c r="AP870" s="1">
        <v>2592</v>
      </c>
      <c r="AS870" s="111">
        <v>2457</v>
      </c>
      <c r="AT870" s="91"/>
    </row>
    <row r="871" spans="1:46">
      <c r="A871" s="6">
        <v>8</v>
      </c>
      <c r="B871">
        <v>4</v>
      </c>
      <c r="C871">
        <v>5</v>
      </c>
      <c r="D871">
        <v>9</v>
      </c>
      <c r="E871">
        <f t="shared" si="98"/>
        <v>4</v>
      </c>
      <c r="F871" s="6" t="s">
        <v>3969</v>
      </c>
      <c r="G871" t="s">
        <v>1642</v>
      </c>
      <c r="H871" s="79">
        <v>249</v>
      </c>
      <c r="I871" s="83"/>
      <c r="J871" s="1">
        <v>364</v>
      </c>
      <c r="K871" s="1"/>
      <c r="L871" s="79">
        <v>345</v>
      </c>
      <c r="M871" s="83"/>
      <c r="R871" s="83">
        <v>345</v>
      </c>
      <c r="S871" s="79">
        <v>166</v>
      </c>
      <c r="T871" s="83"/>
      <c r="U871" s="79">
        <v>1095</v>
      </c>
      <c r="V871" s="111"/>
      <c r="Z871" s="83">
        <v>1095</v>
      </c>
      <c r="AA871" s="79">
        <v>1074</v>
      </c>
      <c r="AB871" s="111"/>
      <c r="AF871" s="83">
        <f t="shared" si="104"/>
        <v>1074</v>
      </c>
      <c r="AG871" s="28" t="s">
        <v>2807</v>
      </c>
      <c r="AO871" s="91"/>
      <c r="AP871" s="1">
        <v>62</v>
      </c>
      <c r="AS871" s="111">
        <v>806</v>
      </c>
      <c r="AT871" s="91"/>
    </row>
    <row r="872" spans="1:46">
      <c r="A872" s="6">
        <v>8</v>
      </c>
      <c r="B872">
        <v>4</v>
      </c>
      <c r="C872">
        <v>5</v>
      </c>
      <c r="D872">
        <v>10</v>
      </c>
      <c r="E872">
        <f t="shared" si="98"/>
        <v>4</v>
      </c>
      <c r="F872" s="6" t="s">
        <v>3970</v>
      </c>
      <c r="G872" t="s">
        <v>4201</v>
      </c>
      <c r="H872" s="79"/>
      <c r="I872" s="83"/>
      <c r="J872" s="1"/>
      <c r="K872" s="1"/>
      <c r="L872" s="79"/>
      <c r="M872" s="83"/>
      <c r="S872" s="79">
        <v>20370</v>
      </c>
      <c r="T872" s="83" t="s">
        <v>3162</v>
      </c>
      <c r="U872" s="79"/>
      <c r="V872" s="111"/>
      <c r="AA872" s="79">
        <v>21924</v>
      </c>
      <c r="AB872" s="111"/>
      <c r="AE872" s="111">
        <v>21924</v>
      </c>
      <c r="AF872" s="83">
        <f t="shared" si="104"/>
        <v>0</v>
      </c>
      <c r="AO872" s="91"/>
      <c r="AT872" s="91"/>
    </row>
    <row r="873" spans="1:46">
      <c r="A873" s="6">
        <v>8</v>
      </c>
      <c r="B873">
        <v>4</v>
      </c>
      <c r="C873">
        <v>6</v>
      </c>
      <c r="E873">
        <f t="shared" si="98"/>
        <v>3</v>
      </c>
      <c r="F873" s="6" t="s">
        <v>388</v>
      </c>
      <c r="G873" s="6" t="s">
        <v>358</v>
      </c>
      <c r="H873" s="77">
        <v>100132</v>
      </c>
      <c r="J873" s="18">
        <v>100073</v>
      </c>
      <c r="L873" s="77">
        <v>32</v>
      </c>
      <c r="Q873" s="111">
        <v>32</v>
      </c>
      <c r="S873" s="77">
        <v>18.850000000000001</v>
      </c>
      <c r="U873" s="77">
        <v>11</v>
      </c>
      <c r="Y873" s="111">
        <v>11</v>
      </c>
      <c r="AA873" s="77">
        <v>1</v>
      </c>
      <c r="AE873" s="111">
        <v>1</v>
      </c>
      <c r="AF873" s="83">
        <f t="shared" si="104"/>
        <v>0</v>
      </c>
      <c r="AO873" s="91"/>
      <c r="AT873" s="91"/>
    </row>
    <row r="874" spans="1:46">
      <c r="A874" s="6">
        <v>8</v>
      </c>
      <c r="B874">
        <v>4</v>
      </c>
      <c r="C874">
        <v>6</v>
      </c>
      <c r="D874">
        <v>1</v>
      </c>
      <c r="E874">
        <f t="shared" si="98"/>
        <v>4</v>
      </c>
      <c r="F874" s="6" t="s">
        <v>3971</v>
      </c>
      <c r="G874" s="6" t="s">
        <v>358</v>
      </c>
      <c r="H874" s="79"/>
      <c r="I874" s="83"/>
      <c r="J874" s="1">
        <v>100073</v>
      </c>
      <c r="K874" s="1"/>
      <c r="L874" s="79">
        <v>32</v>
      </c>
      <c r="M874" s="83"/>
      <c r="S874" s="77">
        <v>18.850000000000001</v>
      </c>
      <c r="T874" s="83"/>
      <c r="U874" s="79">
        <v>11</v>
      </c>
      <c r="V874" s="111"/>
      <c r="AA874" s="79">
        <v>1</v>
      </c>
      <c r="AB874" s="111"/>
      <c r="AE874" s="111">
        <v>1</v>
      </c>
      <c r="AF874" s="83">
        <f t="shared" si="104"/>
        <v>0</v>
      </c>
      <c r="AO874" s="91"/>
      <c r="AT874" s="91"/>
    </row>
    <row r="875" spans="1:46">
      <c r="A875" s="6">
        <v>8</v>
      </c>
      <c r="B875">
        <v>4</v>
      </c>
      <c r="C875">
        <v>7</v>
      </c>
      <c r="E875">
        <f t="shared" si="98"/>
        <v>3</v>
      </c>
      <c r="F875" s="6" t="s">
        <v>389</v>
      </c>
      <c r="G875" s="6" t="s">
        <v>390</v>
      </c>
      <c r="H875" s="77">
        <v>475</v>
      </c>
      <c r="J875" s="18">
        <v>334</v>
      </c>
      <c r="L875" s="77">
        <v>123</v>
      </c>
      <c r="Q875" s="111">
        <v>123</v>
      </c>
      <c r="S875" s="77">
        <v>125</v>
      </c>
      <c r="U875" s="77">
        <v>195</v>
      </c>
      <c r="Y875" s="111">
        <v>195</v>
      </c>
      <c r="AA875" s="77">
        <v>0</v>
      </c>
      <c r="AO875" s="91"/>
      <c r="AT875" s="91"/>
    </row>
    <row r="876" spans="1:46">
      <c r="A876" s="6">
        <v>8</v>
      </c>
      <c r="B876">
        <v>4</v>
      </c>
      <c r="C876">
        <v>7</v>
      </c>
      <c r="D876">
        <v>1</v>
      </c>
      <c r="E876">
        <f t="shared" si="98"/>
        <v>4</v>
      </c>
      <c r="F876" s="6" t="s">
        <v>3972</v>
      </c>
      <c r="G876" s="6" t="s">
        <v>390</v>
      </c>
      <c r="H876" s="79"/>
      <c r="I876" s="83"/>
      <c r="J876" s="18">
        <v>334</v>
      </c>
      <c r="K876" s="1"/>
      <c r="L876" s="79">
        <v>123</v>
      </c>
      <c r="M876" s="83"/>
      <c r="S876" s="77">
        <v>125</v>
      </c>
      <c r="T876" s="83"/>
      <c r="U876" s="79">
        <v>195</v>
      </c>
      <c r="AA876" s="79"/>
      <c r="AO876" s="91"/>
      <c r="AT876" s="91"/>
    </row>
    <row r="877" spans="1:46">
      <c r="A877" s="6">
        <v>8</v>
      </c>
      <c r="B877">
        <v>4</v>
      </c>
      <c r="C877">
        <v>8</v>
      </c>
      <c r="E877">
        <f t="shared" si="98"/>
        <v>3</v>
      </c>
      <c r="F877" s="6" t="s">
        <v>391</v>
      </c>
      <c r="G877" s="6" t="s">
        <v>392</v>
      </c>
      <c r="H877" s="77">
        <v>7711</v>
      </c>
      <c r="J877" s="18">
        <v>13068</v>
      </c>
      <c r="L877" s="77">
        <v>13</v>
      </c>
      <c r="Q877" s="120">
        <v>13</v>
      </c>
      <c r="S877" s="77">
        <v>32342</v>
      </c>
      <c r="U877" s="77">
        <v>23</v>
      </c>
      <c r="Y877" s="120">
        <v>23</v>
      </c>
      <c r="AA877" s="77">
        <v>29</v>
      </c>
      <c r="AE877" s="120">
        <v>29</v>
      </c>
      <c r="AF877" s="83">
        <f t="shared" ref="AF877:AF881" si="105">AA877-SUM(AC877:AE877)</f>
        <v>0</v>
      </c>
      <c r="AO877" s="91"/>
      <c r="AT877" s="91"/>
    </row>
    <row r="878" spans="1:46">
      <c r="A878" s="6">
        <v>8</v>
      </c>
      <c r="B878">
        <v>4</v>
      </c>
      <c r="C878">
        <v>8</v>
      </c>
      <c r="D878">
        <v>1</v>
      </c>
      <c r="E878">
        <f t="shared" si="98"/>
        <v>4</v>
      </c>
      <c r="F878" s="6" t="s">
        <v>3973</v>
      </c>
      <c r="G878" s="6" t="s">
        <v>392</v>
      </c>
      <c r="H878" s="79"/>
      <c r="I878" s="83"/>
      <c r="J878" s="18">
        <v>13068</v>
      </c>
      <c r="K878" s="1"/>
      <c r="L878" s="77">
        <v>13</v>
      </c>
      <c r="M878" s="83"/>
      <c r="Q878" s="120"/>
      <c r="S878" s="77">
        <v>32342</v>
      </c>
      <c r="T878" s="83"/>
      <c r="U878" s="77">
        <v>23</v>
      </c>
      <c r="V878" s="111"/>
      <c r="Y878" s="120"/>
      <c r="AA878" s="77">
        <v>29</v>
      </c>
      <c r="AB878" s="111"/>
      <c r="AE878" s="120">
        <v>29</v>
      </c>
      <c r="AF878" s="83">
        <f t="shared" si="105"/>
        <v>0</v>
      </c>
      <c r="AO878" s="91"/>
      <c r="AT878" s="91"/>
    </row>
    <row r="879" spans="1:46">
      <c r="A879" s="7">
        <v>8</v>
      </c>
      <c r="B879">
        <v>5</v>
      </c>
      <c r="E879">
        <f t="shared" si="98"/>
        <v>2</v>
      </c>
      <c r="F879" s="7" t="s">
        <v>393</v>
      </c>
      <c r="G879" s="6" t="s">
        <v>394</v>
      </c>
      <c r="H879" s="77">
        <v>5518</v>
      </c>
      <c r="J879" s="18">
        <v>6344</v>
      </c>
      <c r="L879" s="77">
        <v>5903</v>
      </c>
      <c r="O879" s="111">
        <f t="shared" ref="O879:Q879" si="106">O880+O884</f>
        <v>0</v>
      </c>
      <c r="P879" s="111">
        <f t="shared" si="106"/>
        <v>0</v>
      </c>
      <c r="Q879" s="111">
        <f t="shared" si="106"/>
        <v>5903</v>
      </c>
      <c r="R879" s="83">
        <f>R880+R884</f>
        <v>0</v>
      </c>
      <c r="S879" s="77">
        <v>5850</v>
      </c>
      <c r="U879" s="77">
        <v>9289</v>
      </c>
      <c r="W879" s="111">
        <v>895</v>
      </c>
      <c r="Y879" s="111">
        <v>7398</v>
      </c>
      <c r="Z879" s="83">
        <v>1096</v>
      </c>
      <c r="AA879" s="77">
        <v>5826</v>
      </c>
      <c r="AO879" s="91"/>
      <c r="AT879" s="91"/>
    </row>
    <row r="880" spans="1:46">
      <c r="A880" s="7">
        <v>8</v>
      </c>
      <c r="B880">
        <v>5</v>
      </c>
      <c r="C880">
        <v>1</v>
      </c>
      <c r="E880">
        <f t="shared" si="98"/>
        <v>3</v>
      </c>
      <c r="F880" s="7" t="s">
        <v>395</v>
      </c>
      <c r="G880" s="6" t="s">
        <v>397</v>
      </c>
      <c r="H880" s="77">
        <v>2238</v>
      </c>
      <c r="J880" s="18">
        <v>3052</v>
      </c>
      <c r="L880" s="77">
        <v>2653</v>
      </c>
      <c r="Q880" s="111">
        <v>2653</v>
      </c>
      <c r="S880" s="77">
        <v>2601</v>
      </c>
      <c r="U880" s="77">
        <v>6231</v>
      </c>
      <c r="W880" s="111">
        <v>895</v>
      </c>
      <c r="Y880" s="111">
        <v>4240</v>
      </c>
      <c r="Z880" s="83">
        <v>1096</v>
      </c>
      <c r="AA880" s="77">
        <v>2662</v>
      </c>
      <c r="AE880" s="111">
        <v>2595</v>
      </c>
      <c r="AF880" s="83">
        <f t="shared" si="105"/>
        <v>67</v>
      </c>
      <c r="AG880" s="28" t="s">
        <v>969</v>
      </c>
      <c r="AH880" s="79">
        <v>1440</v>
      </c>
      <c r="AK880" s="1">
        <v>1765</v>
      </c>
      <c r="AN880" s="113"/>
      <c r="AO880" s="91"/>
      <c r="AP880" s="1">
        <v>1854</v>
      </c>
      <c r="AS880" s="113"/>
      <c r="AT880" s="91"/>
    </row>
    <row r="881" spans="1:46">
      <c r="A881" s="7">
        <v>8</v>
      </c>
      <c r="B881">
        <v>5</v>
      </c>
      <c r="C881">
        <v>1</v>
      </c>
      <c r="D881">
        <v>1</v>
      </c>
      <c r="E881">
        <f t="shared" si="98"/>
        <v>4</v>
      </c>
      <c r="F881" s="7" t="s">
        <v>3974</v>
      </c>
      <c r="G881" t="s">
        <v>1643</v>
      </c>
      <c r="H881" s="79"/>
      <c r="I881" s="83"/>
      <c r="J881" s="18">
        <v>3052</v>
      </c>
      <c r="K881" s="1"/>
      <c r="L881" s="77">
        <v>2653</v>
      </c>
      <c r="M881" s="83"/>
      <c r="S881" s="79">
        <v>2601</v>
      </c>
      <c r="T881" s="83"/>
      <c r="U881" s="77">
        <v>6231</v>
      </c>
      <c r="AA881" s="77">
        <v>2662</v>
      </c>
      <c r="AE881" s="111">
        <v>2595</v>
      </c>
      <c r="AF881" s="83">
        <f t="shared" si="105"/>
        <v>67</v>
      </c>
      <c r="AG881" s="28" t="s">
        <v>1127</v>
      </c>
      <c r="AH881" s="94"/>
      <c r="AI881" s="95"/>
      <c r="AJ881" s="113"/>
      <c r="AK881" s="12"/>
      <c r="AL881" s="12"/>
      <c r="AM881" s="94"/>
      <c r="AN881" s="111">
        <v>1838</v>
      </c>
      <c r="AO881" s="91"/>
      <c r="AS881" s="111">
        <v>3473</v>
      </c>
      <c r="AT881" s="91"/>
    </row>
    <row r="882" spans="1:46" hidden="1">
      <c r="A882" s="7"/>
      <c r="F882" s="7"/>
      <c r="AG882" s="28" t="s">
        <v>970</v>
      </c>
      <c r="AH882" s="79">
        <v>580</v>
      </c>
      <c r="AK882" s="1">
        <v>588</v>
      </c>
      <c r="AN882" s="111">
        <v>588</v>
      </c>
      <c r="AO882" s="91"/>
      <c r="AP882" s="1">
        <v>525</v>
      </c>
      <c r="AS882" s="111">
        <v>525</v>
      </c>
      <c r="AT882" s="91"/>
    </row>
    <row r="883" spans="1:46" hidden="1">
      <c r="A883" s="7"/>
      <c r="F883" s="7"/>
      <c r="AO883" s="91"/>
      <c r="AR883" s="28" t="s">
        <v>2808</v>
      </c>
      <c r="AS883" s="111">
        <v>1991</v>
      </c>
      <c r="AT883" s="91"/>
    </row>
    <row r="884" spans="1:46">
      <c r="A884" s="7">
        <v>8</v>
      </c>
      <c r="B884">
        <v>5</v>
      </c>
      <c r="C884">
        <v>2</v>
      </c>
      <c r="E884">
        <f t="shared" si="98"/>
        <v>3</v>
      </c>
      <c r="F884" s="7" t="s">
        <v>396</v>
      </c>
      <c r="G884" s="6" t="s">
        <v>398</v>
      </c>
      <c r="H884" s="77">
        <v>3280</v>
      </c>
      <c r="J884" s="18">
        <v>3292</v>
      </c>
      <c r="L884" s="77">
        <v>3250</v>
      </c>
      <c r="Q884" s="111">
        <v>3250</v>
      </c>
      <c r="S884" s="77">
        <v>3248.7</v>
      </c>
      <c r="U884" s="77">
        <v>3158</v>
      </c>
      <c r="Y884" s="111">
        <v>3158</v>
      </c>
      <c r="AA884" s="77">
        <v>3164</v>
      </c>
      <c r="AE884" s="111">
        <v>3164</v>
      </c>
      <c r="AF884" s="83">
        <f t="shared" ref="AF884:AF885" si="107">AA884-SUM(AC884:AE884)</f>
        <v>0</v>
      </c>
      <c r="AO884" s="91"/>
      <c r="AT884" s="91"/>
    </row>
    <row r="885" spans="1:46">
      <c r="A885" s="7">
        <v>8</v>
      </c>
      <c r="B885">
        <v>5</v>
      </c>
      <c r="C885">
        <v>2</v>
      </c>
      <c r="D885">
        <v>1</v>
      </c>
      <c r="E885">
        <f t="shared" si="98"/>
        <v>4</v>
      </c>
      <c r="F885" s="7" t="s">
        <v>3975</v>
      </c>
      <c r="G885" s="6" t="s">
        <v>360</v>
      </c>
      <c r="H885" s="79"/>
      <c r="I885" s="83"/>
      <c r="J885" s="18">
        <v>3292</v>
      </c>
      <c r="K885" s="1"/>
      <c r="L885" s="77">
        <v>3250</v>
      </c>
      <c r="M885" s="83"/>
      <c r="S885" s="77">
        <v>3248.7</v>
      </c>
      <c r="T885" s="83"/>
      <c r="U885" s="77">
        <v>3158</v>
      </c>
      <c r="V885" s="111"/>
      <c r="AA885" s="77">
        <v>3164</v>
      </c>
      <c r="AB885" s="111"/>
      <c r="AE885" s="111">
        <v>3164</v>
      </c>
      <c r="AF885" s="83">
        <f t="shared" si="107"/>
        <v>0</v>
      </c>
      <c r="AO885" s="91"/>
      <c r="AT885" s="91"/>
    </row>
    <row r="886" spans="1:46">
      <c r="A886" s="7">
        <v>9</v>
      </c>
      <c r="E886">
        <f t="shared" ref="E886:E949" si="108">COUNT(A886:D886)</f>
        <v>1</v>
      </c>
      <c r="F886" s="7" t="s">
        <v>399</v>
      </c>
      <c r="G886" s="6" t="s">
        <v>400</v>
      </c>
      <c r="H886" s="77">
        <v>1561137</v>
      </c>
      <c r="J886" s="18">
        <v>1606666.6</v>
      </c>
      <c r="L886" s="77">
        <v>1551332</v>
      </c>
      <c r="R886" s="83">
        <f>R887</f>
        <v>1461319</v>
      </c>
      <c r="S886" s="77">
        <v>1545389</v>
      </c>
      <c r="U886" s="77">
        <v>1550357</v>
      </c>
      <c r="AA886" s="77">
        <v>1562867</v>
      </c>
      <c r="AO886" s="91"/>
      <c r="AT886" s="91"/>
    </row>
    <row r="887" spans="1:46">
      <c r="A887" s="7">
        <v>9</v>
      </c>
      <c r="B887">
        <v>1</v>
      </c>
      <c r="E887">
        <f t="shared" si="108"/>
        <v>2</v>
      </c>
      <c r="F887" s="7" t="s">
        <v>401</v>
      </c>
      <c r="G887" s="6" t="s">
        <v>400</v>
      </c>
      <c r="H887" s="77">
        <v>1561137</v>
      </c>
      <c r="J887" s="18">
        <v>1606666.6</v>
      </c>
      <c r="L887" s="77">
        <v>1551332</v>
      </c>
      <c r="R887" s="83">
        <f>R888+R890+R903</f>
        <v>1461319</v>
      </c>
      <c r="S887" s="77">
        <v>1545389</v>
      </c>
      <c r="U887" s="77">
        <v>1550357</v>
      </c>
      <c r="W887" s="111">
        <v>85000</v>
      </c>
      <c r="Y887" s="111">
        <v>113</v>
      </c>
      <c r="Z887" s="83">
        <v>1465244</v>
      </c>
      <c r="AA887" s="77">
        <v>1562867</v>
      </c>
      <c r="AO887" s="91"/>
      <c r="AT887" s="91"/>
    </row>
    <row r="888" spans="1:46">
      <c r="A888" s="7">
        <v>9</v>
      </c>
      <c r="B888">
        <v>1</v>
      </c>
      <c r="C888">
        <v>1</v>
      </c>
      <c r="E888">
        <f t="shared" si="108"/>
        <v>3</v>
      </c>
      <c r="F888" s="7" t="s">
        <v>402</v>
      </c>
      <c r="G888" s="6" t="s">
        <v>405</v>
      </c>
      <c r="H888" s="77">
        <v>1422666</v>
      </c>
      <c r="J888" s="18">
        <v>1425922</v>
      </c>
      <c r="L888" s="77">
        <v>1425922</v>
      </c>
      <c r="O888" s="111">
        <v>85000</v>
      </c>
      <c r="R888" s="83">
        <v>1340922</v>
      </c>
      <c r="S888" s="77">
        <v>1432399</v>
      </c>
      <c r="U888" s="77">
        <v>1432399</v>
      </c>
      <c r="W888" s="111">
        <v>85000</v>
      </c>
      <c r="Z888" s="83">
        <v>1347399</v>
      </c>
      <c r="AA888" s="77">
        <v>1432399</v>
      </c>
      <c r="AC888" s="111">
        <v>85000</v>
      </c>
      <c r="AF888" s="83">
        <f t="shared" ref="AF888:AF891" si="109">AA888-SUM(AC888:AE888)</f>
        <v>1347399</v>
      </c>
      <c r="AT888" s="152"/>
    </row>
    <row r="889" spans="1:46">
      <c r="A889" s="7">
        <v>9</v>
      </c>
      <c r="B889">
        <v>1</v>
      </c>
      <c r="C889">
        <v>1</v>
      </c>
      <c r="D889">
        <v>1</v>
      </c>
      <c r="E889">
        <f t="shared" si="108"/>
        <v>4</v>
      </c>
      <c r="F889" s="7" t="s">
        <v>3976</v>
      </c>
      <c r="G889" t="s">
        <v>1644</v>
      </c>
      <c r="H889" s="79"/>
      <c r="I889" s="83"/>
      <c r="J889" s="18">
        <v>1425922</v>
      </c>
      <c r="K889" s="1" t="s">
        <v>1645</v>
      </c>
      <c r="L889" s="77">
        <v>1425922</v>
      </c>
      <c r="M889" s="83"/>
      <c r="S889" s="77">
        <v>1432399</v>
      </c>
      <c r="T889" s="83"/>
      <c r="U889" s="77">
        <v>1432999</v>
      </c>
      <c r="V889" s="138" t="s">
        <v>406</v>
      </c>
      <c r="AA889" s="77">
        <v>1432399</v>
      </c>
      <c r="AB889" s="138"/>
      <c r="AC889" s="111">
        <v>85000</v>
      </c>
      <c r="AF889" s="83">
        <f t="shared" si="109"/>
        <v>1347399</v>
      </c>
      <c r="AT889" s="152"/>
    </row>
    <row r="890" spans="1:46">
      <c r="A890" s="7">
        <v>9</v>
      </c>
      <c r="B890">
        <v>1</v>
      </c>
      <c r="C890">
        <v>2</v>
      </c>
      <c r="E890">
        <f t="shared" si="108"/>
        <v>3</v>
      </c>
      <c r="F890" s="7" t="s">
        <v>403</v>
      </c>
      <c r="G890" s="6" t="s">
        <v>407</v>
      </c>
      <c r="H890" s="77">
        <v>72265</v>
      </c>
      <c r="J890" s="18">
        <v>74938</v>
      </c>
      <c r="L890" s="77">
        <v>82964</v>
      </c>
      <c r="O890" s="111">
        <v>4900</v>
      </c>
      <c r="Q890" s="111">
        <v>113</v>
      </c>
      <c r="R890" s="83">
        <v>77951</v>
      </c>
      <c r="S890" s="77">
        <v>70673.5</v>
      </c>
      <c r="U890" s="77">
        <v>71135</v>
      </c>
      <c r="AA890" s="77">
        <v>79123</v>
      </c>
      <c r="AE890" s="111">
        <v>101</v>
      </c>
      <c r="AF890" s="83">
        <f t="shared" si="109"/>
        <v>79022</v>
      </c>
      <c r="AO890" s="152"/>
      <c r="AT890" s="152"/>
    </row>
    <row r="891" spans="1:46">
      <c r="A891" s="7">
        <v>9</v>
      </c>
      <c r="B891">
        <v>1</v>
      </c>
      <c r="C891">
        <v>2</v>
      </c>
      <c r="D891">
        <v>1</v>
      </c>
      <c r="E891">
        <f t="shared" si="108"/>
        <v>4</v>
      </c>
      <c r="F891" s="7" t="s">
        <v>3977</v>
      </c>
      <c r="G891" t="s">
        <v>1646</v>
      </c>
      <c r="H891" s="79">
        <v>16900</v>
      </c>
      <c r="I891" s="83"/>
      <c r="J891" s="1">
        <v>23670.7</v>
      </c>
      <c r="K891" s="1"/>
      <c r="L891" s="79">
        <v>26044</v>
      </c>
      <c r="M891" s="83"/>
      <c r="O891" s="111">
        <v>4900</v>
      </c>
      <c r="Q891" s="111">
        <v>113</v>
      </c>
      <c r="R891" s="83">
        <v>21031</v>
      </c>
      <c r="S891" s="79">
        <v>14547.7</v>
      </c>
      <c r="T891" s="83"/>
      <c r="U891" s="79">
        <v>17610</v>
      </c>
      <c r="V891" s="111"/>
      <c r="Y891" s="111">
        <v>113</v>
      </c>
      <c r="Z891" s="83">
        <v>17497</v>
      </c>
      <c r="AA891" s="79">
        <v>21216</v>
      </c>
      <c r="AB891" s="111"/>
      <c r="AE891" s="111">
        <v>101</v>
      </c>
      <c r="AF891" s="83">
        <f t="shared" si="109"/>
        <v>21115</v>
      </c>
    </row>
    <row r="892" spans="1:46" hidden="1">
      <c r="A892" s="6"/>
      <c r="G892"/>
      <c r="H892" s="79"/>
      <c r="I892" s="83"/>
      <c r="J892" s="1"/>
      <c r="K892" s="1"/>
      <c r="L892" s="79"/>
      <c r="M892" s="83"/>
      <c r="S892" s="79"/>
      <c r="T892" s="83"/>
      <c r="U892" s="79"/>
      <c r="V892" s="111"/>
      <c r="AA892" s="79"/>
      <c r="AB892" s="111"/>
      <c r="AG892" s="25" t="s">
        <v>971</v>
      </c>
      <c r="AH892" s="79">
        <v>15300</v>
      </c>
      <c r="AK892" s="1">
        <v>19143</v>
      </c>
      <c r="AN892" s="111">
        <v>17980</v>
      </c>
      <c r="AO892" s="91"/>
      <c r="AP892" s="1">
        <v>7328.8</v>
      </c>
      <c r="AS892" s="111">
        <v>15900</v>
      </c>
      <c r="AT892" s="91"/>
    </row>
    <row r="893" spans="1:46" hidden="1">
      <c r="A893" s="7"/>
      <c r="F893" s="7"/>
      <c r="G893"/>
      <c r="H893" s="79"/>
      <c r="I893" s="83"/>
      <c r="J893" s="1"/>
      <c r="K893" s="1"/>
      <c r="L893" s="79"/>
      <c r="M893" s="83"/>
      <c r="N893" s="79"/>
      <c r="S893" s="79"/>
      <c r="T893" s="83"/>
      <c r="U893" s="79"/>
      <c r="V893" s="111"/>
      <c r="AA893" s="79"/>
      <c r="AB893" s="111"/>
      <c r="AG893" s="25" t="s">
        <v>1126</v>
      </c>
      <c r="AH893" s="94"/>
      <c r="AI893" s="95"/>
      <c r="AJ893" s="113"/>
      <c r="AK893" s="1">
        <v>1365</v>
      </c>
      <c r="AL893" s="1" t="s">
        <v>1647</v>
      </c>
      <c r="AO893" s="147"/>
      <c r="AP893" s="1">
        <v>5145</v>
      </c>
      <c r="AQ893" t="s">
        <v>3163</v>
      </c>
      <c r="AT893" s="147"/>
    </row>
    <row r="894" spans="1:46">
      <c r="A894" s="7">
        <v>9</v>
      </c>
      <c r="B894">
        <v>1</v>
      </c>
      <c r="C894">
        <v>2</v>
      </c>
      <c r="D894">
        <v>2</v>
      </c>
      <c r="E894">
        <f t="shared" si="108"/>
        <v>4</v>
      </c>
      <c r="F894" s="7" t="s">
        <v>3978</v>
      </c>
      <c r="G894" t="s">
        <v>1648</v>
      </c>
      <c r="H894" s="79">
        <v>55366</v>
      </c>
      <c r="I894" s="83"/>
      <c r="J894" s="1">
        <v>51267.55</v>
      </c>
      <c r="K894" s="1" t="s">
        <v>2231</v>
      </c>
      <c r="L894" s="79">
        <v>56920</v>
      </c>
      <c r="M894" s="83"/>
      <c r="S894" s="79">
        <v>56126</v>
      </c>
      <c r="T894" s="83"/>
      <c r="U894" s="79">
        <v>53525</v>
      </c>
      <c r="V894" s="111"/>
      <c r="Z894" s="83">
        <v>53525</v>
      </c>
      <c r="AA894" s="79">
        <v>57907</v>
      </c>
      <c r="AB894" s="111"/>
      <c r="AF894" s="83">
        <f t="shared" ref="AF894" si="110">AA894-SUM(AC894:AE894)</f>
        <v>57907</v>
      </c>
      <c r="AG894" s="28" t="s">
        <v>975</v>
      </c>
      <c r="AH894" s="79">
        <v>10800</v>
      </c>
      <c r="AK894" s="1">
        <v>12166</v>
      </c>
      <c r="AL894" s="1" t="s">
        <v>1649</v>
      </c>
      <c r="AN894" s="111">
        <v>14088</v>
      </c>
      <c r="AO894" s="91" t="s">
        <v>2155</v>
      </c>
      <c r="AP894" s="1">
        <v>12468</v>
      </c>
      <c r="AQ894" t="s">
        <v>3164</v>
      </c>
      <c r="AS894" s="111">
        <v>12756</v>
      </c>
      <c r="AT894" s="91" t="s">
        <v>2809</v>
      </c>
    </row>
    <row r="895" spans="1:46" hidden="1">
      <c r="F895" s="7"/>
      <c r="G895"/>
      <c r="H895" s="79"/>
      <c r="I895" s="83"/>
      <c r="J895" s="1"/>
      <c r="K895" s="1" t="s">
        <v>2232</v>
      </c>
      <c r="L895" s="79"/>
      <c r="M895" s="83"/>
      <c r="S895" s="79"/>
      <c r="T895" s="83"/>
      <c r="U895" s="79"/>
      <c r="V895" s="111"/>
      <c r="AA895" s="79"/>
      <c r="AB895" s="111"/>
      <c r="AG895" s="28" t="s">
        <v>976</v>
      </c>
      <c r="AH895" s="79">
        <v>26950</v>
      </c>
      <c r="AK895" s="1">
        <v>24373</v>
      </c>
      <c r="AN895" s="111">
        <v>26497</v>
      </c>
      <c r="AO895" s="91"/>
      <c r="AP895" s="1">
        <v>27686.799999999999</v>
      </c>
      <c r="AS895" s="111">
        <v>25539</v>
      </c>
      <c r="AT895" s="91" t="s">
        <v>2810</v>
      </c>
    </row>
    <row r="896" spans="1:46" hidden="1">
      <c r="F896" s="7"/>
      <c r="G896"/>
      <c r="H896" s="79"/>
      <c r="I896" s="83"/>
      <c r="J896" s="1"/>
      <c r="K896" s="1" t="s">
        <v>2233</v>
      </c>
      <c r="L896" s="79"/>
      <c r="M896" s="83"/>
      <c r="S896" s="79"/>
      <c r="T896" s="83"/>
      <c r="U896" s="79"/>
      <c r="V896" s="111"/>
      <c r="AA896" s="79"/>
      <c r="AB896" s="111"/>
      <c r="AG896" s="28" t="s">
        <v>1651</v>
      </c>
      <c r="AH896" s="94"/>
      <c r="AK896" s="1">
        <v>1000</v>
      </c>
      <c r="AO896" s="91"/>
      <c r="AS896" s="111">
        <v>1000</v>
      </c>
      <c r="AT896" s="91"/>
    </row>
    <row r="897" spans="1:46" hidden="1">
      <c r="F897" s="7"/>
      <c r="G897"/>
      <c r="H897" s="79"/>
      <c r="I897" s="83"/>
      <c r="J897" s="1"/>
      <c r="K897" s="1"/>
      <c r="L897" s="79"/>
      <c r="M897" s="83"/>
      <c r="S897" s="79"/>
      <c r="T897" s="83"/>
      <c r="U897" s="79"/>
      <c r="V897" s="111"/>
      <c r="AA897" s="79"/>
      <c r="AB897" s="111"/>
      <c r="AG897" s="28" t="s">
        <v>974</v>
      </c>
      <c r="AH897" s="79">
        <v>5990</v>
      </c>
      <c r="AK897" s="1">
        <v>1512</v>
      </c>
      <c r="AN897" s="111">
        <v>4301</v>
      </c>
      <c r="AO897" s="91"/>
      <c r="AP897" s="1">
        <v>4301</v>
      </c>
      <c r="AS897" s="111">
        <v>1657</v>
      </c>
      <c r="AT897" s="91"/>
    </row>
    <row r="898" spans="1:46" hidden="1">
      <c r="F898" s="7"/>
      <c r="G898"/>
      <c r="H898" s="79"/>
      <c r="I898" s="83"/>
      <c r="J898" s="1"/>
      <c r="K898" s="1"/>
      <c r="L898" s="79"/>
      <c r="M898" s="83"/>
      <c r="S898" s="79"/>
      <c r="T898" s="83"/>
      <c r="U898" s="79"/>
      <c r="V898" s="111"/>
      <c r="AA898" s="79"/>
      <c r="AB898" s="111"/>
      <c r="AG898" s="28" t="s">
        <v>2811</v>
      </c>
      <c r="AH898" s="79">
        <v>2310</v>
      </c>
      <c r="AK898" s="1">
        <v>2427</v>
      </c>
      <c r="AN898" s="111">
        <v>2740</v>
      </c>
      <c r="AO898" s="91"/>
      <c r="AP898" s="1">
        <v>2568</v>
      </c>
      <c r="AS898" s="111">
        <v>2650</v>
      </c>
      <c r="AT898" s="91"/>
    </row>
    <row r="899" spans="1:46" hidden="1">
      <c r="F899" s="7"/>
      <c r="AG899" s="28" t="s">
        <v>973</v>
      </c>
      <c r="AH899" s="79">
        <v>1350</v>
      </c>
      <c r="AO899" s="91"/>
      <c r="AT899" s="91"/>
    </row>
    <row r="900" spans="1:46" hidden="1">
      <c r="F900" s="7"/>
      <c r="AG900" s="28" t="s">
        <v>1650</v>
      </c>
      <c r="AH900" s="79">
        <v>2560</v>
      </c>
      <c r="AK900" s="1">
        <v>4476</v>
      </c>
      <c r="AN900" s="111">
        <v>2584</v>
      </c>
      <c r="AO900" s="91"/>
      <c r="AP900" s="1">
        <v>2583</v>
      </c>
      <c r="AS900" s="111">
        <v>2584</v>
      </c>
      <c r="AT900" s="91"/>
    </row>
    <row r="901" spans="1:46" hidden="1">
      <c r="F901" s="7"/>
      <c r="AG901" s="28" t="s">
        <v>2156</v>
      </c>
      <c r="AH901" s="79">
        <v>250</v>
      </c>
      <c r="AK901" s="1">
        <v>81</v>
      </c>
      <c r="AL901" s="16" t="s">
        <v>972</v>
      </c>
      <c r="AM901" s="159"/>
      <c r="AN901" s="111">
        <v>273</v>
      </c>
      <c r="AO901" s="80" t="s">
        <v>2157</v>
      </c>
      <c r="AP901" s="1">
        <v>60</v>
      </c>
      <c r="AQ901" t="s">
        <v>3165</v>
      </c>
      <c r="AS901" s="111">
        <v>273</v>
      </c>
      <c r="AT901" s="80" t="s">
        <v>2157</v>
      </c>
    </row>
    <row r="902" spans="1:46" hidden="1">
      <c r="F902" s="7"/>
      <c r="AG902" s="28" t="s">
        <v>2812</v>
      </c>
      <c r="AL902" s="16"/>
      <c r="AM902" s="159"/>
      <c r="AS902" s="111">
        <v>1157</v>
      </c>
    </row>
    <row r="903" spans="1:46">
      <c r="A903" s="7">
        <v>9</v>
      </c>
      <c r="B903">
        <v>1</v>
      </c>
      <c r="C903">
        <v>3</v>
      </c>
      <c r="E903">
        <f t="shared" si="108"/>
        <v>3</v>
      </c>
      <c r="F903" s="7" t="s">
        <v>404</v>
      </c>
      <c r="G903" s="6" t="s">
        <v>408</v>
      </c>
      <c r="H903" s="77">
        <v>66206</v>
      </c>
      <c r="J903" s="26">
        <v>105806</v>
      </c>
      <c r="K903" s="26"/>
      <c r="L903" s="79">
        <v>42446</v>
      </c>
      <c r="M903" s="83"/>
      <c r="R903" s="83">
        <v>42446</v>
      </c>
      <c r="S903" s="79">
        <v>42317</v>
      </c>
      <c r="T903" s="83"/>
      <c r="U903" s="79">
        <v>46823</v>
      </c>
      <c r="V903" s="111"/>
      <c r="AA903" s="79">
        <v>51345</v>
      </c>
      <c r="AB903" s="111"/>
      <c r="AC903" s="111">
        <v>15900</v>
      </c>
      <c r="AF903" s="83">
        <f t="shared" ref="AF903:AF904" si="111">AA903-SUM(AC903:AE903)</f>
        <v>35445</v>
      </c>
    </row>
    <row r="904" spans="1:46">
      <c r="A904" s="7">
        <v>9</v>
      </c>
      <c r="B904">
        <v>1</v>
      </c>
      <c r="C904">
        <v>3</v>
      </c>
      <c r="D904">
        <v>1</v>
      </c>
      <c r="E904">
        <f t="shared" si="108"/>
        <v>4</v>
      </c>
      <c r="F904" s="7" t="s">
        <v>3979</v>
      </c>
      <c r="G904" t="s">
        <v>1128</v>
      </c>
      <c r="H904" s="79"/>
      <c r="I904" s="83"/>
      <c r="J904" s="1">
        <v>42767</v>
      </c>
      <c r="K904" s="8"/>
      <c r="L904" s="79">
        <v>42030</v>
      </c>
      <c r="M904" s="83"/>
      <c r="R904" s="83">
        <v>42030</v>
      </c>
      <c r="S904" s="79">
        <v>41875</v>
      </c>
      <c r="T904" s="83"/>
      <c r="U904" s="79">
        <v>41418</v>
      </c>
      <c r="V904" s="111"/>
      <c r="Z904" s="83">
        <v>41418</v>
      </c>
      <c r="AA904" s="79">
        <v>50953</v>
      </c>
      <c r="AB904" s="111"/>
      <c r="AC904" s="111">
        <v>15900</v>
      </c>
      <c r="AF904" s="83">
        <f t="shared" si="111"/>
        <v>35053</v>
      </c>
      <c r="AG904" s="3" t="s">
        <v>409</v>
      </c>
      <c r="AH904" s="79">
        <v>7040</v>
      </c>
      <c r="AK904" s="1">
        <v>13215</v>
      </c>
      <c r="AN904" s="111">
        <v>11459</v>
      </c>
      <c r="AP904" s="1">
        <v>11391</v>
      </c>
      <c r="AS904" s="111">
        <v>10881</v>
      </c>
    </row>
    <row r="905" spans="1:46" hidden="1">
      <c r="A905" s="6"/>
      <c r="G905"/>
      <c r="H905" s="79"/>
      <c r="I905" s="83"/>
      <c r="J905" s="1"/>
      <c r="K905" s="1"/>
      <c r="L905" s="79"/>
      <c r="M905" s="83"/>
      <c r="S905" s="79"/>
      <c r="T905" s="83"/>
      <c r="U905" s="79"/>
      <c r="V905" s="111"/>
      <c r="AA905" s="79"/>
      <c r="AB905" s="111"/>
      <c r="AG905" s="28" t="s">
        <v>1132</v>
      </c>
      <c r="AH905" s="84"/>
      <c r="AI905" s="85"/>
      <c r="AJ905" s="156"/>
      <c r="AK905" s="8"/>
      <c r="AL905" s="8"/>
      <c r="AM905" s="84"/>
      <c r="AN905" s="111">
        <v>3009</v>
      </c>
      <c r="AO905" s="91"/>
      <c r="AS905" s="111">
        <v>3123</v>
      </c>
      <c r="AT905" s="91"/>
    </row>
    <row r="906" spans="1:46" hidden="1">
      <c r="A906" s="6"/>
      <c r="G906"/>
      <c r="H906" s="79"/>
      <c r="I906" s="83"/>
      <c r="J906" s="1"/>
      <c r="K906" s="1"/>
      <c r="L906" s="79"/>
      <c r="M906" s="83"/>
      <c r="S906" s="79"/>
      <c r="T906" s="83"/>
      <c r="U906" s="79"/>
      <c r="V906" s="111"/>
      <c r="AA906" s="79"/>
      <c r="AB906" s="111"/>
      <c r="AG906" s="25" t="s">
        <v>977</v>
      </c>
      <c r="AH906" s="79">
        <v>7080</v>
      </c>
      <c r="AN906" s="156"/>
      <c r="AO906" s="91"/>
      <c r="AS906" s="156"/>
      <c r="AT906" s="91"/>
    </row>
    <row r="907" spans="1:46" hidden="1">
      <c r="A907" s="6"/>
      <c r="G907"/>
      <c r="H907" s="79"/>
      <c r="I907" s="83"/>
      <c r="J907" s="1"/>
      <c r="K907" s="1"/>
      <c r="L907" s="79"/>
      <c r="M907" s="83"/>
      <c r="S907" s="79"/>
      <c r="T907" s="83"/>
      <c r="U907" s="79"/>
      <c r="V907" s="111"/>
      <c r="AA907" s="79"/>
      <c r="AB907" s="111"/>
      <c r="AG907" s="25" t="s">
        <v>1131</v>
      </c>
      <c r="AH907" s="84"/>
      <c r="AI907" s="85"/>
      <c r="AJ907" s="156"/>
      <c r="AK907" s="8"/>
      <c r="AL907" s="8"/>
      <c r="AM907" s="84"/>
      <c r="AN907" s="111">
        <v>3990</v>
      </c>
      <c r="AO907" s="91"/>
      <c r="AP907" s="1">
        <v>3885</v>
      </c>
      <c r="AS907" s="119"/>
      <c r="AT907" s="91"/>
    </row>
    <row r="908" spans="1:46" hidden="1">
      <c r="A908" s="6"/>
      <c r="G908"/>
      <c r="H908" s="79"/>
      <c r="I908" s="83"/>
      <c r="J908" s="1"/>
      <c r="K908" s="1"/>
      <c r="L908" s="79"/>
      <c r="M908" s="83"/>
      <c r="S908" s="79"/>
      <c r="T908" s="83"/>
      <c r="U908" s="79"/>
      <c r="V908" s="111"/>
      <c r="AA908" s="79"/>
      <c r="AB908" s="111"/>
      <c r="AG908" s="28" t="s">
        <v>978</v>
      </c>
      <c r="AH908" s="79">
        <v>4540</v>
      </c>
      <c r="AK908" s="1">
        <v>3265.5</v>
      </c>
      <c r="AN908" s="111">
        <v>8279</v>
      </c>
      <c r="AO908" s="91"/>
      <c r="AP908" s="1">
        <v>7759</v>
      </c>
      <c r="AS908" s="111">
        <v>5185</v>
      </c>
      <c r="AT908" s="91"/>
    </row>
    <row r="909" spans="1:46" hidden="1">
      <c r="A909" s="6"/>
      <c r="G909"/>
      <c r="H909" s="79"/>
      <c r="I909" s="83"/>
      <c r="J909" s="1"/>
      <c r="K909" s="1"/>
      <c r="L909" s="79"/>
      <c r="M909" s="83"/>
      <c r="S909" s="79"/>
      <c r="T909" s="83"/>
      <c r="U909" s="79"/>
      <c r="V909" s="111"/>
      <c r="AA909" s="79"/>
      <c r="AB909" s="111"/>
      <c r="AG909" s="28" t="s">
        <v>2814</v>
      </c>
      <c r="AO909" s="91"/>
      <c r="AS909" s="111">
        <v>5460</v>
      </c>
      <c r="AT909" s="91"/>
    </row>
    <row r="910" spans="1:46" hidden="1">
      <c r="A910" s="6"/>
      <c r="G910"/>
      <c r="H910" s="79"/>
      <c r="I910" s="83"/>
      <c r="J910" s="1"/>
      <c r="K910" s="1"/>
      <c r="L910" s="79"/>
      <c r="M910" s="83"/>
      <c r="S910" s="79"/>
      <c r="T910" s="83"/>
      <c r="U910" s="79"/>
      <c r="V910" s="111"/>
      <c r="AA910" s="79"/>
      <c r="AB910" s="111"/>
      <c r="AG910" s="25" t="s">
        <v>1129</v>
      </c>
      <c r="AH910" s="79">
        <v>10790</v>
      </c>
      <c r="AK910" s="1">
        <v>6832.7</v>
      </c>
      <c r="AN910" s="111">
        <v>1850</v>
      </c>
      <c r="AP910" s="1">
        <v>1809</v>
      </c>
      <c r="AS910" s="111">
        <v>2341</v>
      </c>
    </row>
    <row r="911" spans="1:46" hidden="1">
      <c r="A911" s="6"/>
      <c r="G911"/>
      <c r="H911" s="79"/>
      <c r="I911" s="83"/>
      <c r="J911" s="1"/>
      <c r="K911" s="1"/>
      <c r="L911" s="79"/>
      <c r="M911" s="83"/>
      <c r="S911" s="79"/>
      <c r="T911" s="83"/>
      <c r="U911" s="79"/>
      <c r="V911" s="111"/>
      <c r="AA911" s="79"/>
      <c r="AB911" s="111"/>
      <c r="AG911" s="25" t="s">
        <v>2813</v>
      </c>
      <c r="AS911" s="111">
        <v>10055</v>
      </c>
    </row>
    <row r="912" spans="1:46" hidden="1">
      <c r="A912" s="6"/>
      <c r="G912"/>
      <c r="H912" s="79"/>
      <c r="I912" s="83"/>
      <c r="J912" s="1"/>
      <c r="K912" s="1"/>
      <c r="L912" s="79"/>
      <c r="M912" s="83"/>
      <c r="S912" s="79"/>
      <c r="T912" s="83"/>
      <c r="U912" s="79"/>
      <c r="V912" s="111"/>
      <c r="AA912" s="79"/>
      <c r="AB912" s="111"/>
      <c r="AG912" s="28" t="s">
        <v>1130</v>
      </c>
      <c r="AH912" s="79">
        <v>2460</v>
      </c>
      <c r="AN912" s="111">
        <v>6048</v>
      </c>
      <c r="AO912" s="91"/>
      <c r="AT912" s="91"/>
    </row>
    <row r="913" spans="1:46" hidden="1">
      <c r="A913" s="6"/>
      <c r="G913"/>
      <c r="H913" s="79"/>
      <c r="I913" s="83"/>
      <c r="J913" s="1"/>
      <c r="K913" s="1"/>
      <c r="L913" s="79"/>
      <c r="M913" s="83"/>
      <c r="S913" s="79"/>
      <c r="T913" s="83"/>
      <c r="U913" s="79"/>
      <c r="V913" s="111"/>
      <c r="AA913" s="79"/>
      <c r="AB913" s="111"/>
      <c r="AG913" s="3" t="s">
        <v>412</v>
      </c>
      <c r="AH913" s="79">
        <v>1400</v>
      </c>
      <c r="AK913" s="1">
        <v>1427.7</v>
      </c>
      <c r="AN913" s="111">
        <v>1511</v>
      </c>
      <c r="AO913" s="91"/>
      <c r="AP913" s="1">
        <v>1482</v>
      </c>
      <c r="AS913" s="111">
        <v>1504</v>
      </c>
      <c r="AT913" s="91"/>
    </row>
    <row r="914" spans="1:46" hidden="1">
      <c r="A914" s="6"/>
      <c r="G914"/>
      <c r="H914" s="79"/>
      <c r="I914" s="83"/>
      <c r="J914" s="1"/>
      <c r="K914" s="1"/>
      <c r="L914" s="79"/>
      <c r="M914" s="83"/>
      <c r="S914" s="79"/>
      <c r="T914" s="83"/>
      <c r="U914" s="79"/>
      <c r="V914" s="111"/>
      <c r="AA914" s="79"/>
      <c r="AB914" s="111"/>
      <c r="AG914" s="3" t="s">
        <v>413</v>
      </c>
      <c r="AH914" s="79">
        <v>10000</v>
      </c>
      <c r="AN914" s="156"/>
      <c r="AO914" s="91"/>
      <c r="AS914" s="156"/>
      <c r="AT914" s="91"/>
    </row>
    <row r="915" spans="1:46" hidden="1">
      <c r="A915" s="6"/>
      <c r="G915"/>
      <c r="H915" s="79"/>
      <c r="I915" s="83"/>
      <c r="J915" s="1"/>
      <c r="K915" s="1"/>
      <c r="L915" s="79"/>
      <c r="M915" s="83"/>
      <c r="S915" s="79"/>
      <c r="T915" s="83"/>
      <c r="U915" s="79"/>
      <c r="V915" s="111"/>
      <c r="AA915" s="79"/>
      <c r="AB915" s="111"/>
      <c r="AG915" s="28" t="s">
        <v>1652</v>
      </c>
      <c r="AK915" s="1">
        <v>10510.5</v>
      </c>
    </row>
    <row r="916" spans="1:46" hidden="1">
      <c r="A916" s="6"/>
      <c r="G916"/>
      <c r="H916" s="79"/>
      <c r="I916" s="83"/>
      <c r="J916" s="1"/>
      <c r="K916" s="1"/>
      <c r="L916" s="79"/>
      <c r="M916" s="83"/>
      <c r="S916" s="79"/>
      <c r="T916" s="83"/>
      <c r="U916" s="79"/>
      <c r="V916" s="111"/>
      <c r="AA916" s="79"/>
      <c r="AB916" s="111"/>
      <c r="AG916" s="28" t="s">
        <v>3166</v>
      </c>
      <c r="AP916" s="1">
        <v>1901</v>
      </c>
    </row>
    <row r="917" spans="1:46" hidden="1">
      <c r="A917" s="6"/>
      <c r="G917"/>
      <c r="H917" s="79"/>
      <c r="I917" s="83"/>
      <c r="J917" s="1"/>
      <c r="K917" s="1"/>
      <c r="L917" s="79"/>
      <c r="M917" s="83"/>
      <c r="S917" s="79"/>
      <c r="T917" s="83"/>
      <c r="U917" s="79"/>
      <c r="V917" s="111"/>
      <c r="AA917" s="79"/>
      <c r="AB917" s="111"/>
      <c r="AG917" s="28" t="s">
        <v>3167</v>
      </c>
      <c r="AP917" s="1">
        <v>5922</v>
      </c>
      <c r="AQ917" t="s">
        <v>3168</v>
      </c>
    </row>
    <row r="918" spans="1:46">
      <c r="A918" s="7">
        <v>9</v>
      </c>
      <c r="B918">
        <v>1</v>
      </c>
      <c r="C918">
        <v>3</v>
      </c>
      <c r="D918">
        <v>2</v>
      </c>
      <c r="E918">
        <f t="shared" si="108"/>
        <v>4</v>
      </c>
      <c r="F918" s="7" t="s">
        <v>3980</v>
      </c>
      <c r="G918" t="s">
        <v>1653</v>
      </c>
      <c r="H918" s="79"/>
      <c r="I918" s="83"/>
      <c r="J918" s="1">
        <v>1149.8</v>
      </c>
      <c r="K918" s="1"/>
      <c r="L918" s="79">
        <v>416</v>
      </c>
      <c r="M918" s="83"/>
      <c r="R918" s="83">
        <v>416</v>
      </c>
      <c r="S918" s="79">
        <v>348</v>
      </c>
      <c r="T918" s="83"/>
      <c r="U918" s="79">
        <v>405</v>
      </c>
      <c r="V918" s="111"/>
      <c r="Z918" s="83">
        <v>405</v>
      </c>
      <c r="AA918" s="79">
        <v>392</v>
      </c>
      <c r="AB918" s="111"/>
      <c r="AF918" s="83">
        <f t="shared" ref="AF918" si="112">AA918-SUM(AC918:AE918)</f>
        <v>392</v>
      </c>
    </row>
    <row r="919" spans="1:46">
      <c r="A919" s="7">
        <v>9</v>
      </c>
      <c r="B919">
        <v>1</v>
      </c>
      <c r="C919">
        <v>3</v>
      </c>
      <c r="D919">
        <v>3</v>
      </c>
      <c r="E919">
        <f t="shared" si="108"/>
        <v>4</v>
      </c>
      <c r="F919" s="7" t="s">
        <v>3981</v>
      </c>
      <c r="G919" t="s">
        <v>1654</v>
      </c>
      <c r="H919" s="79">
        <v>15556</v>
      </c>
      <c r="I919" s="83"/>
      <c r="J919" s="1">
        <v>59218</v>
      </c>
      <c r="K919" s="1"/>
      <c r="L919" s="94"/>
      <c r="M919" s="83"/>
      <c r="S919" s="79"/>
      <c r="T919" s="83"/>
      <c r="U919" s="94"/>
      <c r="V919" s="111"/>
      <c r="Z919" s="95"/>
      <c r="AA919" s="94"/>
      <c r="AB919" s="111"/>
      <c r="AF919" s="95"/>
      <c r="AG919" s="3" t="s">
        <v>1655</v>
      </c>
      <c r="AK919" s="1">
        <v>51591</v>
      </c>
    </row>
    <row r="920" spans="1:46" hidden="1">
      <c r="G920"/>
      <c r="H920" s="79"/>
      <c r="I920" s="83"/>
      <c r="J920" s="1"/>
      <c r="K920" s="1"/>
      <c r="L920" s="79"/>
      <c r="M920" s="83"/>
      <c r="S920" s="79"/>
      <c r="T920" s="83"/>
      <c r="U920" s="79"/>
      <c r="V920" s="111"/>
      <c r="AA920" s="79"/>
      <c r="AB920" s="111"/>
      <c r="AG920" s="3" t="s">
        <v>1656</v>
      </c>
      <c r="AK920" s="1">
        <v>4326</v>
      </c>
    </row>
    <row r="921" spans="1:46" hidden="1">
      <c r="G921" t="s">
        <v>1657</v>
      </c>
      <c r="H921" s="79"/>
      <c r="I921" s="83"/>
      <c r="J921" s="1">
        <v>2672</v>
      </c>
      <c r="K921" s="1"/>
      <c r="L921" s="94"/>
      <c r="M921" s="83"/>
      <c r="S921" s="79"/>
      <c r="T921" s="83"/>
      <c r="U921" s="94"/>
      <c r="V921" s="111"/>
      <c r="AA921" s="94"/>
      <c r="AB921" s="111"/>
      <c r="AG921" s="3" t="s">
        <v>1658</v>
      </c>
      <c r="AK921" s="1">
        <v>1590</v>
      </c>
    </row>
    <row r="922" spans="1:46" hidden="1">
      <c r="G922" t="s">
        <v>3035</v>
      </c>
      <c r="H922" s="79"/>
      <c r="I922" s="83"/>
      <c r="J922" s="1"/>
      <c r="K922" s="1"/>
      <c r="L922" s="94"/>
      <c r="M922" s="83"/>
      <c r="S922" s="79">
        <v>94</v>
      </c>
      <c r="T922" s="83"/>
      <c r="U922" s="94"/>
      <c r="V922" s="111"/>
      <c r="AA922" s="94"/>
      <c r="AB922" s="111"/>
      <c r="AG922" s="3"/>
    </row>
    <row r="923" spans="1:46">
      <c r="A923" s="7">
        <v>10</v>
      </c>
      <c r="E923">
        <f t="shared" si="108"/>
        <v>1</v>
      </c>
      <c r="F923" s="7" t="s">
        <v>414</v>
      </c>
      <c r="G923" s="6" t="s">
        <v>415</v>
      </c>
      <c r="H923" s="77">
        <v>3530183</v>
      </c>
      <c r="J923" s="18">
        <v>3511856</v>
      </c>
      <c r="L923" s="77">
        <v>3478978</v>
      </c>
      <c r="R923" s="83">
        <f>R924+R976+R1025+R1073+R1142</f>
        <v>3059120</v>
      </c>
      <c r="S923" s="77">
        <v>3592157</v>
      </c>
      <c r="U923" s="77">
        <v>4222475</v>
      </c>
      <c r="W923" s="111">
        <v>362145</v>
      </c>
      <c r="X923" s="111">
        <v>591000</v>
      </c>
      <c r="Y923" s="111">
        <v>120602</v>
      </c>
      <c r="Z923" s="83">
        <v>3148728</v>
      </c>
      <c r="AA923" s="77">
        <v>3634133</v>
      </c>
      <c r="AO923" s="91"/>
      <c r="AT923" s="91"/>
    </row>
    <row r="924" spans="1:46">
      <c r="A924" s="7">
        <v>10</v>
      </c>
      <c r="B924">
        <v>1</v>
      </c>
      <c r="E924">
        <f t="shared" si="108"/>
        <v>2</v>
      </c>
      <c r="F924" s="7" t="s">
        <v>416</v>
      </c>
      <c r="G924" s="6" t="s">
        <v>417</v>
      </c>
      <c r="H924" s="77">
        <v>1073088</v>
      </c>
      <c r="J924" s="18">
        <v>919994.7</v>
      </c>
      <c r="L924" s="77">
        <v>903283</v>
      </c>
      <c r="R924" s="83">
        <f>R925+R927+R939+R974</f>
        <v>826068</v>
      </c>
      <c r="S924" s="77">
        <v>948000</v>
      </c>
      <c r="U924" s="77">
        <v>992787</v>
      </c>
      <c r="W924" s="111">
        <v>76075</v>
      </c>
      <c r="Y924" s="111">
        <v>108</v>
      </c>
      <c r="Z924" s="83">
        <v>916604</v>
      </c>
      <c r="AA924" s="77">
        <v>919097</v>
      </c>
      <c r="AO924" s="91"/>
      <c r="AT924" s="91"/>
    </row>
    <row r="925" spans="1:46">
      <c r="A925" s="7">
        <v>10</v>
      </c>
      <c r="B925">
        <v>1</v>
      </c>
      <c r="C925">
        <v>1</v>
      </c>
      <c r="E925">
        <f t="shared" si="108"/>
        <v>3</v>
      </c>
      <c r="F925" s="7" t="s">
        <v>418</v>
      </c>
      <c r="G925" s="6" t="s">
        <v>419</v>
      </c>
      <c r="H925" s="77">
        <v>6469</v>
      </c>
      <c r="J925" s="18">
        <v>6155</v>
      </c>
      <c r="L925" s="77">
        <v>6284</v>
      </c>
      <c r="R925" s="78">
        <v>6284</v>
      </c>
      <c r="S925" s="77">
        <v>6070</v>
      </c>
      <c r="U925" s="77">
        <v>6219</v>
      </c>
      <c r="Z925" s="78">
        <v>6219</v>
      </c>
      <c r="AA925" s="77">
        <v>6267</v>
      </c>
      <c r="AF925" s="83">
        <f t="shared" ref="AF925:AF928" si="113">AA925-SUM(AC925:AE925)</f>
        <v>6267</v>
      </c>
      <c r="AG925" s="3" t="s">
        <v>420</v>
      </c>
      <c r="AH925" s="79">
        <v>5712</v>
      </c>
      <c r="AK925" s="1">
        <v>5719</v>
      </c>
      <c r="AL925" s="16" t="s">
        <v>421</v>
      </c>
      <c r="AM925" s="159"/>
      <c r="AN925" s="111">
        <v>5712</v>
      </c>
      <c r="AO925" s="91" t="s">
        <v>421</v>
      </c>
      <c r="AP925" s="1">
        <v>5712</v>
      </c>
      <c r="AQ925" t="s">
        <v>3169</v>
      </c>
      <c r="AS925" s="111">
        <v>5712</v>
      </c>
      <c r="AT925" s="91" t="s">
        <v>2815</v>
      </c>
    </row>
    <row r="926" spans="1:46">
      <c r="A926" s="7">
        <v>10</v>
      </c>
      <c r="B926">
        <v>1</v>
      </c>
      <c r="C926">
        <v>1</v>
      </c>
      <c r="D926">
        <v>1</v>
      </c>
      <c r="E926">
        <f t="shared" si="108"/>
        <v>4</v>
      </c>
      <c r="F926" s="7" t="s">
        <v>3982</v>
      </c>
      <c r="G926" t="s">
        <v>1659</v>
      </c>
      <c r="H926" s="79"/>
      <c r="I926" s="83"/>
      <c r="J926" s="18">
        <v>6155</v>
      </c>
      <c r="K926" s="1"/>
      <c r="L926" s="77">
        <v>6284</v>
      </c>
      <c r="M926" s="83"/>
      <c r="S926" s="77">
        <v>6070</v>
      </c>
      <c r="T926" s="83"/>
      <c r="U926" s="77">
        <v>6219</v>
      </c>
      <c r="V926" s="111"/>
      <c r="AA926" s="77">
        <v>6267</v>
      </c>
      <c r="AB926" s="111"/>
      <c r="AF926" s="83">
        <f t="shared" si="113"/>
        <v>6267</v>
      </c>
      <c r="AG926" s="3" t="s">
        <v>979</v>
      </c>
      <c r="AH926" s="79">
        <v>369</v>
      </c>
      <c r="AK926" s="1">
        <v>330</v>
      </c>
      <c r="AN926" s="111">
        <v>205</v>
      </c>
      <c r="AO926" s="91"/>
      <c r="AP926" s="1">
        <v>163.80000000000001</v>
      </c>
      <c r="AS926" s="111">
        <v>202</v>
      </c>
      <c r="AT926" s="91"/>
    </row>
    <row r="927" spans="1:46">
      <c r="A927" s="7">
        <v>10</v>
      </c>
      <c r="B927">
        <v>1</v>
      </c>
      <c r="C927">
        <v>2</v>
      </c>
      <c r="E927">
        <f t="shared" si="108"/>
        <v>3</v>
      </c>
      <c r="F927" s="7" t="s">
        <v>422</v>
      </c>
      <c r="G927" s="6" t="s">
        <v>423</v>
      </c>
      <c r="H927" s="77">
        <v>926883</v>
      </c>
      <c r="J927" s="18">
        <v>765405</v>
      </c>
      <c r="L927" s="77">
        <v>740543</v>
      </c>
      <c r="O927" s="111">
        <v>72363</v>
      </c>
      <c r="Q927" s="111">
        <v>102</v>
      </c>
      <c r="R927" s="83">
        <v>668078</v>
      </c>
      <c r="S927" s="77">
        <v>786951</v>
      </c>
      <c r="U927" s="77">
        <v>831292</v>
      </c>
      <c r="W927" s="111">
        <v>72634</v>
      </c>
      <c r="Y927" s="111">
        <v>102</v>
      </c>
      <c r="Z927" s="83">
        <v>758556</v>
      </c>
      <c r="AA927" s="77">
        <v>705766</v>
      </c>
      <c r="AC927" s="111">
        <v>76927</v>
      </c>
      <c r="AE927" s="111">
        <v>102</v>
      </c>
      <c r="AF927" s="83">
        <f t="shared" si="113"/>
        <v>628737</v>
      </c>
    </row>
    <row r="928" spans="1:46">
      <c r="A928" s="7">
        <v>10</v>
      </c>
      <c r="B928">
        <v>1</v>
      </c>
      <c r="C928">
        <v>2</v>
      </c>
      <c r="D928">
        <v>1</v>
      </c>
      <c r="E928">
        <f t="shared" si="108"/>
        <v>4</v>
      </c>
      <c r="F928" s="7" t="s">
        <v>3983</v>
      </c>
      <c r="G928" t="s">
        <v>1660</v>
      </c>
      <c r="H928" s="79"/>
      <c r="I928" s="83"/>
      <c r="J928" s="1">
        <v>580546.6</v>
      </c>
      <c r="K928" s="1"/>
      <c r="L928" s="79">
        <v>554884</v>
      </c>
      <c r="M928" s="83"/>
      <c r="O928" s="111">
        <v>4451</v>
      </c>
      <c r="R928" s="83">
        <v>550433</v>
      </c>
      <c r="S928" s="79">
        <v>604013</v>
      </c>
      <c r="T928" s="83"/>
      <c r="U928" s="79">
        <v>646749</v>
      </c>
      <c r="V928" s="111"/>
      <c r="W928" s="111">
        <v>4775</v>
      </c>
      <c r="Z928" s="83">
        <v>641974</v>
      </c>
      <c r="AA928" s="79">
        <v>511543</v>
      </c>
      <c r="AB928" s="111"/>
      <c r="AC928" s="111">
        <v>4730</v>
      </c>
      <c r="AF928" s="83">
        <f t="shared" si="113"/>
        <v>506813</v>
      </c>
      <c r="AG928" s="3" t="s">
        <v>1134</v>
      </c>
      <c r="AH928" s="79">
        <v>144348</v>
      </c>
      <c r="AI928" s="83" t="s">
        <v>1661</v>
      </c>
      <c r="AK928" s="1">
        <v>155993</v>
      </c>
      <c r="AL928" s="1" t="s">
        <v>1662</v>
      </c>
      <c r="AN928" s="111">
        <v>164081</v>
      </c>
      <c r="AO928" s="80" t="s">
        <v>2158</v>
      </c>
      <c r="AP928" s="1">
        <v>168919</v>
      </c>
      <c r="AQ928" t="s">
        <v>3170</v>
      </c>
      <c r="AS928" s="111">
        <v>176721</v>
      </c>
      <c r="AT928" s="80" t="s">
        <v>2816</v>
      </c>
    </row>
    <row r="929" spans="1:46" hidden="1">
      <c r="A929" s="6"/>
      <c r="G929"/>
      <c r="H929" s="79"/>
      <c r="I929" s="83"/>
      <c r="J929" s="1"/>
      <c r="K929" s="1"/>
      <c r="L929" s="79"/>
      <c r="M929" s="83"/>
      <c r="S929" s="79"/>
      <c r="T929" s="83"/>
      <c r="U929" s="79"/>
      <c r="V929" s="111"/>
      <c r="AA929" s="79"/>
      <c r="AB929" s="111"/>
      <c r="AG929" s="3" t="s">
        <v>424</v>
      </c>
      <c r="AH929" s="79">
        <v>563281</v>
      </c>
      <c r="AI929" s="83" t="s">
        <v>1663</v>
      </c>
      <c r="AK929" s="1">
        <f>535281-AK928-AK930</f>
        <v>373378</v>
      </c>
      <c r="AL929" s="1" t="s">
        <v>1665</v>
      </c>
      <c r="AN929" s="111">
        <f>504671-164081-7912-228-32210</f>
        <v>300240</v>
      </c>
      <c r="AO929" s="80" t="s">
        <v>2159</v>
      </c>
      <c r="AP929" s="1">
        <f>102614.96+240876.85</f>
        <v>343491.81</v>
      </c>
      <c r="AS929" s="111">
        <f>92155+294771+34669</f>
        <v>421595</v>
      </c>
      <c r="AT929" s="80" t="s">
        <v>2817</v>
      </c>
    </row>
    <row r="930" spans="1:46" hidden="1">
      <c r="A930" s="6"/>
      <c r="G930"/>
      <c r="H930" s="79"/>
      <c r="I930" s="83"/>
      <c r="J930" s="1"/>
      <c r="K930" s="1"/>
      <c r="L930" s="79"/>
      <c r="M930" s="83"/>
      <c r="S930" s="79"/>
      <c r="T930" s="83"/>
      <c r="U930" s="79"/>
      <c r="V930" s="111"/>
      <c r="AA930" s="79"/>
      <c r="AB930" s="111"/>
      <c r="AG930" s="28" t="s">
        <v>1664</v>
      </c>
      <c r="AK930" s="1">
        <v>5910</v>
      </c>
      <c r="AN930" s="111">
        <v>7912</v>
      </c>
      <c r="AP930" s="1">
        <v>4716</v>
      </c>
      <c r="AS930" s="111">
        <v>7762</v>
      </c>
    </row>
    <row r="931" spans="1:46" hidden="1">
      <c r="A931" s="6"/>
      <c r="G931"/>
      <c r="H931" s="79"/>
      <c r="I931" s="83"/>
      <c r="J931" s="1"/>
      <c r="K931" s="1"/>
      <c r="L931" s="79"/>
      <c r="M931" s="83"/>
      <c r="S931" s="79"/>
      <c r="T931" s="83"/>
      <c r="U931" s="79"/>
      <c r="V931" s="111"/>
      <c r="AA931" s="79"/>
      <c r="AB931" s="111"/>
      <c r="AG931" s="3" t="s">
        <v>425</v>
      </c>
      <c r="AH931" s="79">
        <v>37850</v>
      </c>
      <c r="AK931" s="1">
        <v>45265</v>
      </c>
      <c r="AN931" s="111">
        <v>31210</v>
      </c>
      <c r="AO931" s="91"/>
      <c r="AP931" s="1">
        <f>32711.67+13437.59</f>
        <v>46149.259999999995</v>
      </c>
      <c r="AS931" s="111">
        <v>40426</v>
      </c>
      <c r="AT931" s="91" t="s">
        <v>2818</v>
      </c>
    </row>
    <row r="932" spans="1:46">
      <c r="A932" s="7">
        <v>10</v>
      </c>
      <c r="B932">
        <v>1</v>
      </c>
      <c r="C932">
        <v>2</v>
      </c>
      <c r="D932">
        <v>2</v>
      </c>
      <c r="E932">
        <f t="shared" si="108"/>
        <v>4</v>
      </c>
      <c r="F932" s="7" t="s">
        <v>3984</v>
      </c>
      <c r="G932" t="s">
        <v>1666</v>
      </c>
      <c r="H932" s="79"/>
      <c r="I932" s="83"/>
      <c r="J932" s="1">
        <v>2787</v>
      </c>
      <c r="K932" s="1" t="s">
        <v>1667</v>
      </c>
      <c r="L932" s="79">
        <v>2788</v>
      </c>
      <c r="M932" s="83"/>
      <c r="R932" s="83">
        <v>2788</v>
      </c>
      <c r="S932" s="79">
        <v>2787</v>
      </c>
      <c r="T932" s="83"/>
      <c r="U932" s="79">
        <v>2798</v>
      </c>
      <c r="V932" s="111" t="s">
        <v>1667</v>
      </c>
      <c r="Z932" s="83">
        <v>2798</v>
      </c>
      <c r="AA932" s="79">
        <v>2788</v>
      </c>
      <c r="AB932" s="111"/>
      <c r="AF932" s="83">
        <f t="shared" ref="AF932:AF933" si="114">AA932-SUM(AC932:AE932)</f>
        <v>2788</v>
      </c>
      <c r="AG932" s="3"/>
      <c r="AO932" s="91"/>
      <c r="AT932" s="91"/>
    </row>
    <row r="933" spans="1:46">
      <c r="A933" s="7">
        <v>10</v>
      </c>
      <c r="B933">
        <v>1</v>
      </c>
      <c r="C933">
        <v>2</v>
      </c>
      <c r="D933">
        <v>3</v>
      </c>
      <c r="E933">
        <f t="shared" si="108"/>
        <v>4</v>
      </c>
      <c r="F933" s="7" t="s">
        <v>3985</v>
      </c>
      <c r="G933" t="s">
        <v>426</v>
      </c>
      <c r="H933" s="79">
        <v>165536</v>
      </c>
      <c r="I933" s="83"/>
      <c r="J933" s="1">
        <v>172676</v>
      </c>
      <c r="K933" s="1" t="s">
        <v>2428</v>
      </c>
      <c r="L933" s="79">
        <v>172250</v>
      </c>
      <c r="M933" s="83"/>
      <c r="O933" s="111">
        <v>67633</v>
      </c>
      <c r="R933" s="83">
        <v>104617</v>
      </c>
      <c r="S933" s="79">
        <v>170955</v>
      </c>
      <c r="T933" s="83"/>
      <c r="U933" s="79">
        <v>172261</v>
      </c>
      <c r="V933" s="111"/>
      <c r="W933" s="111">
        <v>67636</v>
      </c>
      <c r="Z933" s="83">
        <v>104625</v>
      </c>
      <c r="AA933" s="79">
        <v>180996</v>
      </c>
      <c r="AB933" s="111"/>
      <c r="AC933" s="111">
        <v>71918</v>
      </c>
      <c r="AF933" s="83">
        <f t="shared" si="114"/>
        <v>109078</v>
      </c>
      <c r="AG933" s="28" t="s">
        <v>981</v>
      </c>
      <c r="AH933" s="79">
        <v>95070</v>
      </c>
      <c r="AK933" s="1">
        <v>97636</v>
      </c>
      <c r="AL933" s="1" t="s">
        <v>2427</v>
      </c>
      <c r="AN933" s="111">
        <v>100214</v>
      </c>
      <c r="AP933" s="1">
        <v>99049</v>
      </c>
      <c r="AS933" s="111">
        <v>100214</v>
      </c>
    </row>
    <row r="934" spans="1:46" hidden="1">
      <c r="A934" s="6"/>
      <c r="G934"/>
      <c r="H934" s="79"/>
      <c r="I934" s="83"/>
      <c r="J934" s="1"/>
      <c r="K934" s="1"/>
      <c r="L934" s="79"/>
      <c r="M934" s="83"/>
      <c r="S934" s="79"/>
      <c r="T934" s="83"/>
      <c r="U934" s="79"/>
      <c r="V934" s="111"/>
      <c r="AA934" s="79"/>
      <c r="AB934" s="111"/>
      <c r="AG934" s="28" t="s">
        <v>982</v>
      </c>
      <c r="AH934" s="79">
        <v>68500</v>
      </c>
      <c r="AK934" s="1">
        <v>73072</v>
      </c>
      <c r="AL934" s="1" t="s">
        <v>2426</v>
      </c>
      <c r="AN934" s="111">
        <v>69841</v>
      </c>
      <c r="AO934" s="91"/>
      <c r="AP934" s="1">
        <v>69693</v>
      </c>
      <c r="AS934" s="111">
        <v>69841</v>
      </c>
      <c r="AT934" s="91"/>
    </row>
    <row r="935" spans="1:46" hidden="1">
      <c r="A935" s="7"/>
      <c r="F935" s="7"/>
      <c r="G935"/>
      <c r="H935" s="79"/>
      <c r="I935" s="83"/>
      <c r="J935" s="1"/>
      <c r="K935" s="1"/>
      <c r="L935" s="79"/>
      <c r="M935" s="83"/>
      <c r="S935" s="79"/>
      <c r="T935" s="83"/>
      <c r="U935" s="79"/>
      <c r="V935" s="111"/>
      <c r="AA935" s="79"/>
      <c r="AB935" s="111"/>
      <c r="AG935" s="25" t="s">
        <v>980</v>
      </c>
      <c r="AH935" s="79">
        <v>1690</v>
      </c>
      <c r="AK935" s="1">
        <v>1691</v>
      </c>
      <c r="AN935" s="111">
        <v>1931</v>
      </c>
      <c r="AO935" s="91"/>
      <c r="AP935" s="1">
        <v>1931</v>
      </c>
      <c r="AS935" s="111">
        <v>1931</v>
      </c>
      <c r="AT935" s="91"/>
    </row>
    <row r="936" spans="1:46">
      <c r="A936" s="7">
        <v>10</v>
      </c>
      <c r="B936">
        <v>1</v>
      </c>
      <c r="C936">
        <v>2</v>
      </c>
      <c r="D936">
        <v>4</v>
      </c>
      <c r="E936">
        <f t="shared" si="108"/>
        <v>4</v>
      </c>
      <c r="F936" s="7" t="s">
        <v>3986</v>
      </c>
      <c r="G936" t="s">
        <v>1668</v>
      </c>
      <c r="H936" s="79">
        <v>3261</v>
      </c>
      <c r="I936" s="91"/>
      <c r="J936" s="1">
        <v>3333</v>
      </c>
      <c r="K936" s="25" t="s">
        <v>428</v>
      </c>
      <c r="L936" s="79">
        <v>3615</v>
      </c>
      <c r="M936" s="83"/>
      <c r="R936" s="83">
        <v>3615</v>
      </c>
      <c r="S936" s="79">
        <v>3343.5</v>
      </c>
      <c r="T936" s="83"/>
      <c r="U936" s="79">
        <v>3542</v>
      </c>
      <c r="V936" s="111"/>
      <c r="Z936" s="83">
        <v>3542</v>
      </c>
      <c r="AA936" s="79">
        <v>3664</v>
      </c>
      <c r="AB936" s="111"/>
      <c r="AF936" s="83">
        <f t="shared" ref="AF936:AF952" si="115">AA936-SUM(AC936:AE936)</f>
        <v>3664</v>
      </c>
    </row>
    <row r="937" spans="1:46">
      <c r="A937" s="7">
        <v>10</v>
      </c>
      <c r="B937">
        <v>1</v>
      </c>
      <c r="C937">
        <v>2</v>
      </c>
      <c r="D937">
        <v>5</v>
      </c>
      <c r="E937">
        <f t="shared" si="108"/>
        <v>4</v>
      </c>
      <c r="F937" s="7" t="s">
        <v>3987</v>
      </c>
      <c r="G937" t="s">
        <v>2160</v>
      </c>
      <c r="H937" s="79"/>
      <c r="I937" s="91"/>
      <c r="J937" s="1"/>
      <c r="K937" s="25"/>
      <c r="L937" s="79">
        <v>101</v>
      </c>
      <c r="M937" s="83" t="s">
        <v>2161</v>
      </c>
      <c r="Q937" s="111">
        <v>101</v>
      </c>
      <c r="S937" s="79"/>
      <c r="T937" s="83"/>
      <c r="U937" s="79">
        <v>101</v>
      </c>
      <c r="V937" s="111" t="s">
        <v>2161</v>
      </c>
      <c r="AA937" s="79">
        <v>101</v>
      </c>
      <c r="AB937" s="111"/>
      <c r="AF937" s="83">
        <f t="shared" si="115"/>
        <v>101</v>
      </c>
    </row>
    <row r="938" spans="1:46">
      <c r="A938" s="7">
        <v>10</v>
      </c>
      <c r="B938">
        <v>1</v>
      </c>
      <c r="C938">
        <v>2</v>
      </c>
      <c r="D938">
        <v>6</v>
      </c>
      <c r="E938">
        <f t="shared" si="108"/>
        <v>4</v>
      </c>
      <c r="F938" s="7" t="s">
        <v>3988</v>
      </c>
      <c r="G938" t="s">
        <v>427</v>
      </c>
      <c r="H938" s="79">
        <v>7544</v>
      </c>
      <c r="I938" s="83"/>
      <c r="J938" s="1">
        <v>6062</v>
      </c>
      <c r="K938" s="1"/>
      <c r="L938" s="79">
        <v>6905</v>
      </c>
      <c r="M938" s="83"/>
      <c r="O938" s="111">
        <v>279</v>
      </c>
      <c r="Q938" s="111">
        <v>1</v>
      </c>
      <c r="R938" s="83">
        <v>6625</v>
      </c>
      <c r="S938" s="79">
        <v>5852</v>
      </c>
      <c r="T938" s="83"/>
      <c r="U938" s="79">
        <v>5851</v>
      </c>
      <c r="V938" s="111"/>
      <c r="AA938" s="79">
        <v>6674</v>
      </c>
      <c r="AB938" s="111"/>
      <c r="AC938" s="111">
        <v>279</v>
      </c>
      <c r="AE938" s="111">
        <v>1</v>
      </c>
      <c r="AF938" s="83">
        <f t="shared" si="115"/>
        <v>6394</v>
      </c>
      <c r="AG938" s="28" t="s">
        <v>2819</v>
      </c>
      <c r="AO938" s="91"/>
      <c r="AS938" s="111">
        <f>1411+77+229</f>
        <v>1717</v>
      </c>
      <c r="AT938" s="91"/>
    </row>
    <row r="939" spans="1:46">
      <c r="A939" s="7">
        <v>10</v>
      </c>
      <c r="B939">
        <v>1</v>
      </c>
      <c r="C939">
        <v>3</v>
      </c>
      <c r="E939">
        <f t="shared" si="108"/>
        <v>3</v>
      </c>
      <c r="F939" s="7" t="s">
        <v>429</v>
      </c>
      <c r="G939" s="6" t="s">
        <v>430</v>
      </c>
      <c r="H939" s="77">
        <v>129721</v>
      </c>
      <c r="J939" s="18">
        <v>137429</v>
      </c>
      <c r="L939" s="77">
        <v>149452</v>
      </c>
      <c r="O939" s="111">
        <v>4745</v>
      </c>
      <c r="Q939" s="111">
        <v>1</v>
      </c>
      <c r="R939" s="83">
        <v>144706</v>
      </c>
      <c r="S939" s="77">
        <v>147976</v>
      </c>
      <c r="U939" s="77">
        <v>153271</v>
      </c>
      <c r="W939" s="111">
        <v>3441</v>
      </c>
      <c r="Y939" s="111">
        <v>1</v>
      </c>
      <c r="Z939" s="83">
        <v>151829</v>
      </c>
      <c r="AA939" s="77">
        <v>162408</v>
      </c>
      <c r="AC939" s="111">
        <v>2778</v>
      </c>
      <c r="AE939" s="111">
        <v>1</v>
      </c>
      <c r="AF939" s="83">
        <f t="shared" si="115"/>
        <v>159629</v>
      </c>
    </row>
    <row r="940" spans="1:46">
      <c r="A940" s="7">
        <v>10</v>
      </c>
      <c r="B940">
        <v>1</v>
      </c>
      <c r="C940">
        <v>3</v>
      </c>
      <c r="D940">
        <v>1</v>
      </c>
      <c r="E940">
        <f t="shared" si="108"/>
        <v>4</v>
      </c>
      <c r="F940" s="7" t="s">
        <v>3989</v>
      </c>
      <c r="G940" t="s">
        <v>433</v>
      </c>
      <c r="H940" s="79">
        <v>2925</v>
      </c>
      <c r="I940" s="83"/>
      <c r="J940" s="1">
        <v>2569.77</v>
      </c>
      <c r="K940" s="1"/>
      <c r="L940" s="79">
        <v>3011</v>
      </c>
      <c r="M940" s="83"/>
      <c r="O940" s="111">
        <v>556</v>
      </c>
      <c r="R940" s="83">
        <v>2455</v>
      </c>
      <c r="S940" s="79">
        <v>2668.5</v>
      </c>
      <c r="T940" s="83"/>
      <c r="U940" s="79">
        <v>3068</v>
      </c>
      <c r="V940" s="111"/>
      <c r="W940" s="111">
        <v>702</v>
      </c>
      <c r="Z940" s="83">
        <v>2366</v>
      </c>
      <c r="AA940" s="79">
        <v>3035</v>
      </c>
      <c r="AB940" s="111"/>
      <c r="AC940" s="111">
        <v>702</v>
      </c>
      <c r="AF940" s="83">
        <f t="shared" si="115"/>
        <v>2333</v>
      </c>
      <c r="AG940" s="28" t="s">
        <v>2821</v>
      </c>
      <c r="AO940" s="91"/>
      <c r="AP940" s="1">
        <v>840</v>
      </c>
      <c r="AS940" s="111">
        <v>840</v>
      </c>
      <c r="AT940" s="91"/>
    </row>
    <row r="941" spans="1:46">
      <c r="A941" s="7">
        <v>10</v>
      </c>
      <c r="B941">
        <v>1</v>
      </c>
      <c r="C941">
        <v>3</v>
      </c>
      <c r="D941">
        <v>2</v>
      </c>
      <c r="E941">
        <f t="shared" si="108"/>
        <v>4</v>
      </c>
      <c r="F941" s="7" t="s">
        <v>3990</v>
      </c>
      <c r="G941" t="s">
        <v>434</v>
      </c>
      <c r="H941" s="79">
        <v>10588</v>
      </c>
      <c r="I941" s="83"/>
      <c r="J941" s="1">
        <v>10905</v>
      </c>
      <c r="K941" s="1"/>
      <c r="L941" s="79">
        <v>11093</v>
      </c>
      <c r="M941" s="83"/>
      <c r="O941" s="111">
        <v>586</v>
      </c>
      <c r="R941" s="83">
        <v>10507</v>
      </c>
      <c r="S941" s="79">
        <v>10396.58</v>
      </c>
      <c r="T941" s="83"/>
      <c r="U941" s="79">
        <v>12914</v>
      </c>
      <c r="V941" s="111"/>
      <c r="Z941" s="83">
        <v>12914</v>
      </c>
      <c r="AA941" s="79">
        <v>13655</v>
      </c>
      <c r="AB941" s="111"/>
      <c r="AC941" s="111">
        <v>1236</v>
      </c>
      <c r="AF941" s="83">
        <f t="shared" si="115"/>
        <v>12419</v>
      </c>
      <c r="AG941" s="28" t="s">
        <v>2822</v>
      </c>
      <c r="AO941" s="91"/>
      <c r="AP941" s="1">
        <v>8928</v>
      </c>
      <c r="AS941" s="111">
        <v>9030</v>
      </c>
      <c r="AT941" s="91"/>
    </row>
    <row r="942" spans="1:46">
      <c r="A942" s="7">
        <v>10</v>
      </c>
      <c r="B942">
        <v>1</v>
      </c>
      <c r="C942">
        <v>3</v>
      </c>
      <c r="D942">
        <v>3</v>
      </c>
      <c r="E942">
        <f t="shared" si="108"/>
        <v>4</v>
      </c>
      <c r="F942" s="7" t="s">
        <v>3991</v>
      </c>
      <c r="G942" t="s">
        <v>1669</v>
      </c>
      <c r="H942" s="79"/>
      <c r="I942" s="83"/>
      <c r="J942" s="1">
        <v>214</v>
      </c>
      <c r="K942" s="1" t="s">
        <v>2430</v>
      </c>
      <c r="L942" s="79">
        <v>202</v>
      </c>
      <c r="M942" s="83"/>
      <c r="R942" s="83">
        <v>202</v>
      </c>
      <c r="S942" s="79">
        <v>200</v>
      </c>
      <c r="T942" s="83"/>
      <c r="U942" s="79">
        <v>202</v>
      </c>
      <c r="V942" s="111"/>
      <c r="Z942" s="83">
        <v>202</v>
      </c>
      <c r="AA942" s="79">
        <v>205</v>
      </c>
      <c r="AB942" s="111"/>
      <c r="AF942" s="83">
        <f t="shared" si="115"/>
        <v>205</v>
      </c>
      <c r="AG942" s="28" t="s">
        <v>2823</v>
      </c>
      <c r="AO942" s="91"/>
      <c r="AP942" s="1">
        <v>106</v>
      </c>
      <c r="AS942" s="111">
        <v>108</v>
      </c>
      <c r="AT942" s="91"/>
    </row>
    <row r="943" spans="1:46">
      <c r="A943" s="7">
        <v>10</v>
      </c>
      <c r="B943">
        <v>1</v>
      </c>
      <c r="C943">
        <v>3</v>
      </c>
      <c r="D943">
        <v>4</v>
      </c>
      <c r="E943">
        <f t="shared" si="108"/>
        <v>4</v>
      </c>
      <c r="F943" s="7" t="s">
        <v>3992</v>
      </c>
      <c r="G943" t="s">
        <v>435</v>
      </c>
      <c r="H943" s="79">
        <v>5590</v>
      </c>
      <c r="I943" s="83"/>
      <c r="J943" s="1">
        <v>143.5</v>
      </c>
      <c r="K943" s="1"/>
      <c r="L943" s="79">
        <v>5116</v>
      </c>
      <c r="M943" s="83"/>
      <c r="Q943" s="111">
        <v>1</v>
      </c>
      <c r="R943" s="83">
        <v>5115</v>
      </c>
      <c r="S943" s="79">
        <v>5047</v>
      </c>
      <c r="T943" s="83"/>
      <c r="U943" s="79">
        <v>5563</v>
      </c>
      <c r="V943" s="111"/>
      <c r="Y943" s="111">
        <v>1</v>
      </c>
      <c r="Z943" s="83">
        <v>5562</v>
      </c>
      <c r="AA943" s="79">
        <v>5573</v>
      </c>
      <c r="AB943" s="111"/>
      <c r="AE943" s="111">
        <v>1</v>
      </c>
      <c r="AF943" s="83">
        <f t="shared" si="115"/>
        <v>5572</v>
      </c>
      <c r="AG943" s="28" t="s">
        <v>2824</v>
      </c>
      <c r="AO943" s="91"/>
      <c r="AP943" s="1">
        <v>2445</v>
      </c>
      <c r="AS943" s="111">
        <v>2658</v>
      </c>
      <c r="AT943" s="91"/>
    </row>
    <row r="944" spans="1:46">
      <c r="A944" s="7">
        <v>10</v>
      </c>
      <c r="B944">
        <v>1</v>
      </c>
      <c r="C944">
        <v>3</v>
      </c>
      <c r="D944">
        <v>5</v>
      </c>
      <c r="E944">
        <f t="shared" si="108"/>
        <v>4</v>
      </c>
      <c r="F944" s="7" t="s">
        <v>3993</v>
      </c>
      <c r="G944" t="s">
        <v>436</v>
      </c>
      <c r="H944" s="79">
        <v>11368</v>
      </c>
      <c r="I944" s="83"/>
      <c r="J944" s="1">
        <v>11324</v>
      </c>
      <c r="K944" s="1" t="s">
        <v>2431</v>
      </c>
      <c r="L944" s="79">
        <v>11085</v>
      </c>
      <c r="M944" s="83"/>
      <c r="R944" s="83">
        <v>11085</v>
      </c>
      <c r="S944" s="79">
        <v>10921</v>
      </c>
      <c r="T944" s="83"/>
      <c r="U944" s="79">
        <v>12261</v>
      </c>
      <c r="V944" s="111"/>
      <c r="Z944" s="83">
        <v>12261</v>
      </c>
      <c r="AA944" s="79">
        <v>12406</v>
      </c>
      <c r="AB944" s="111"/>
      <c r="AF944" s="83">
        <f t="shared" si="115"/>
        <v>12406</v>
      </c>
      <c r="AG944" s="28" t="s">
        <v>2824</v>
      </c>
      <c r="AO944" s="91"/>
      <c r="AP944" s="1">
        <v>9616</v>
      </c>
      <c r="AS944" s="111">
        <v>10800</v>
      </c>
      <c r="AT944" s="91"/>
    </row>
    <row r="945" spans="1:46">
      <c r="A945" s="7">
        <v>10</v>
      </c>
      <c r="B945">
        <v>1</v>
      </c>
      <c r="C945">
        <v>3</v>
      </c>
      <c r="D945">
        <v>6</v>
      </c>
      <c r="E945">
        <f t="shared" si="108"/>
        <v>4</v>
      </c>
      <c r="F945" s="7" t="s">
        <v>3994</v>
      </c>
      <c r="G945" t="s">
        <v>437</v>
      </c>
      <c r="H945" s="79">
        <v>863</v>
      </c>
      <c r="I945" s="83"/>
      <c r="J945" s="1">
        <v>1015</v>
      </c>
      <c r="K945" s="1"/>
      <c r="L945" s="79">
        <v>1237</v>
      </c>
      <c r="M945" s="83"/>
      <c r="R945" s="83">
        <v>1237</v>
      </c>
      <c r="S945" s="79">
        <v>1043</v>
      </c>
      <c r="T945" s="83"/>
      <c r="U945" s="79">
        <v>1638</v>
      </c>
      <c r="V945" s="111"/>
      <c r="Z945" s="83">
        <v>1638</v>
      </c>
      <c r="AA945" s="79">
        <v>1432</v>
      </c>
      <c r="AB945" s="111"/>
      <c r="AF945" s="83">
        <f t="shared" si="115"/>
        <v>1432</v>
      </c>
      <c r="AG945" s="28" t="s">
        <v>2825</v>
      </c>
      <c r="AO945" s="91"/>
      <c r="AP945" s="1">
        <v>581</v>
      </c>
      <c r="AS945" s="111">
        <v>895</v>
      </c>
      <c r="AT945" s="91"/>
    </row>
    <row r="946" spans="1:46">
      <c r="A946" s="7">
        <v>10</v>
      </c>
      <c r="B946">
        <v>1</v>
      </c>
      <c r="C946">
        <v>3</v>
      </c>
      <c r="D946">
        <v>7</v>
      </c>
      <c r="E946">
        <f t="shared" si="108"/>
        <v>4</v>
      </c>
      <c r="F946" s="7" t="s">
        <v>3995</v>
      </c>
      <c r="G946" t="s">
        <v>438</v>
      </c>
      <c r="H946" s="79">
        <v>5549</v>
      </c>
      <c r="I946" s="83"/>
      <c r="J946" s="1">
        <v>4482</v>
      </c>
      <c r="K946" s="1" t="s">
        <v>2432</v>
      </c>
      <c r="L946" s="79">
        <v>5282</v>
      </c>
      <c r="M946" s="83"/>
      <c r="R946" s="83">
        <v>5282</v>
      </c>
      <c r="S946" s="79">
        <v>4656.68</v>
      </c>
      <c r="T946" s="83"/>
      <c r="U946" s="79">
        <v>5503</v>
      </c>
      <c r="V946" s="111"/>
      <c r="Z946" s="83">
        <v>5503</v>
      </c>
      <c r="AA946" s="79">
        <v>4953</v>
      </c>
      <c r="AB946" s="111"/>
      <c r="AF946" s="83">
        <f t="shared" si="115"/>
        <v>4953</v>
      </c>
      <c r="AG946" s="28" t="s">
        <v>2826</v>
      </c>
      <c r="AO946" s="91"/>
      <c r="AP946" s="1">
        <v>2572.5</v>
      </c>
      <c r="AS946" s="111">
        <v>3053</v>
      </c>
      <c r="AT946" s="91"/>
    </row>
    <row r="947" spans="1:46">
      <c r="A947" s="7">
        <v>10</v>
      </c>
      <c r="B947">
        <v>1</v>
      </c>
      <c r="C947">
        <v>3</v>
      </c>
      <c r="D947">
        <v>8</v>
      </c>
      <c r="E947">
        <f t="shared" si="108"/>
        <v>4</v>
      </c>
      <c r="F947" s="7" t="s">
        <v>3996</v>
      </c>
      <c r="G947" t="s">
        <v>439</v>
      </c>
      <c r="H947" s="79">
        <v>3088</v>
      </c>
      <c r="I947" s="83"/>
      <c r="J947" s="1"/>
      <c r="K947" s="1"/>
      <c r="L947" s="79">
        <v>3378</v>
      </c>
      <c r="M947" s="83"/>
      <c r="R947" s="83">
        <v>3378</v>
      </c>
      <c r="S947" s="79">
        <v>3306.6</v>
      </c>
      <c r="T947" s="83"/>
      <c r="U947" s="79">
        <v>3300</v>
      </c>
      <c r="V947" s="111"/>
      <c r="Z947" s="83">
        <v>3300</v>
      </c>
      <c r="AA947" s="79">
        <v>3600</v>
      </c>
      <c r="AB947" s="111"/>
      <c r="AF947" s="83">
        <f t="shared" si="115"/>
        <v>3600</v>
      </c>
      <c r="AG947" s="28" t="s">
        <v>2827</v>
      </c>
      <c r="AO947" s="91"/>
      <c r="AP947" s="1">
        <v>2256</v>
      </c>
      <c r="AS947" s="111">
        <v>2229</v>
      </c>
      <c r="AT947" s="91"/>
    </row>
    <row r="948" spans="1:46">
      <c r="A948" s="7">
        <v>10</v>
      </c>
      <c r="B948">
        <v>1</v>
      </c>
      <c r="C948">
        <v>3</v>
      </c>
      <c r="D948">
        <v>9</v>
      </c>
      <c r="E948">
        <f t="shared" si="108"/>
        <v>4</v>
      </c>
      <c r="F948" s="7" t="s">
        <v>3997</v>
      </c>
      <c r="G948" t="s">
        <v>1670</v>
      </c>
      <c r="H948" s="79"/>
      <c r="I948" s="83"/>
      <c r="J948" s="1">
        <v>187</v>
      </c>
      <c r="K948" s="1"/>
      <c r="L948" s="79">
        <v>151</v>
      </c>
      <c r="M948" s="83"/>
      <c r="R948" s="83">
        <v>151</v>
      </c>
      <c r="S948" s="79">
        <v>144</v>
      </c>
      <c r="T948" s="83"/>
      <c r="U948" s="79">
        <v>159</v>
      </c>
      <c r="V948" s="131" t="s">
        <v>2828</v>
      </c>
      <c r="Z948" s="83">
        <v>159</v>
      </c>
      <c r="AA948" s="79">
        <v>102</v>
      </c>
      <c r="AB948" s="131"/>
      <c r="AF948" s="83">
        <f t="shared" si="115"/>
        <v>102</v>
      </c>
      <c r="AO948" s="91"/>
      <c r="AT948" s="91"/>
    </row>
    <row r="949" spans="1:46">
      <c r="A949" s="7">
        <v>10</v>
      </c>
      <c r="B949">
        <v>1</v>
      </c>
      <c r="C949">
        <v>3</v>
      </c>
      <c r="D949">
        <v>10</v>
      </c>
      <c r="E949">
        <f t="shared" si="108"/>
        <v>4</v>
      </c>
      <c r="F949" s="7" t="s">
        <v>3998</v>
      </c>
      <c r="G949" t="s">
        <v>1671</v>
      </c>
      <c r="H949" s="79"/>
      <c r="I949" s="83"/>
      <c r="J949" s="1">
        <v>269</v>
      </c>
      <c r="K949" s="1"/>
      <c r="L949" s="79">
        <v>243</v>
      </c>
      <c r="M949" s="83"/>
      <c r="R949" s="83">
        <v>243</v>
      </c>
      <c r="S949" s="79">
        <v>243</v>
      </c>
      <c r="T949" s="83"/>
      <c r="U949" s="79">
        <v>219</v>
      </c>
      <c r="V949" s="111" t="s">
        <v>2829</v>
      </c>
      <c r="Z949" s="83">
        <v>219</v>
      </c>
      <c r="AA949" s="79">
        <v>198</v>
      </c>
      <c r="AB949" s="111"/>
      <c r="AF949" s="83">
        <f t="shared" si="115"/>
        <v>198</v>
      </c>
      <c r="AO949" s="91"/>
      <c r="AT949" s="91"/>
    </row>
    <row r="950" spans="1:46">
      <c r="A950" s="7">
        <v>10</v>
      </c>
      <c r="B950">
        <v>1</v>
      </c>
      <c r="C950">
        <v>3</v>
      </c>
      <c r="D950">
        <v>11</v>
      </c>
      <c r="E950">
        <f t="shared" ref="E950:E1008" si="116">COUNT(A950:D950)</f>
        <v>4</v>
      </c>
      <c r="F950" s="7" t="s">
        <v>3999</v>
      </c>
      <c r="G950" t="s">
        <v>440</v>
      </c>
      <c r="H950" s="79">
        <v>6262</v>
      </c>
      <c r="I950" s="83"/>
      <c r="J950" s="1">
        <v>5934</v>
      </c>
      <c r="K950" s="1"/>
      <c r="L950" s="79">
        <v>5315</v>
      </c>
      <c r="M950" s="83"/>
      <c r="R950" s="83">
        <v>5315</v>
      </c>
      <c r="S950" s="79">
        <v>5967</v>
      </c>
      <c r="T950" s="83"/>
      <c r="U950" s="79">
        <v>5335</v>
      </c>
      <c r="V950" s="111"/>
      <c r="Z950" s="83">
        <v>5335</v>
      </c>
      <c r="AA950" s="79">
        <v>5328</v>
      </c>
      <c r="AB950" s="111"/>
      <c r="AF950" s="83">
        <f t="shared" si="115"/>
        <v>5328</v>
      </c>
      <c r="AG950" s="28" t="s">
        <v>2830</v>
      </c>
      <c r="AO950" s="91"/>
      <c r="AP950" s="1">
        <v>2160</v>
      </c>
      <c r="AS950" s="111">
        <v>2182</v>
      </c>
      <c r="AT950" s="91"/>
    </row>
    <row r="951" spans="1:46" hidden="1">
      <c r="A951" s="6"/>
      <c r="G951"/>
      <c r="H951" s="79"/>
      <c r="I951" s="83"/>
      <c r="J951" s="1"/>
      <c r="K951" s="1"/>
      <c r="L951" s="79"/>
      <c r="M951" s="83"/>
      <c r="S951" s="79"/>
      <c r="T951" s="83"/>
      <c r="U951" s="79"/>
      <c r="V951" s="111"/>
      <c r="AA951" s="79"/>
      <c r="AB951" s="111"/>
      <c r="AG951" s="28" t="s">
        <v>2831</v>
      </c>
      <c r="AO951" s="91"/>
      <c r="AP951" s="1">
        <v>2700</v>
      </c>
      <c r="AS951" s="111">
        <v>2700</v>
      </c>
      <c r="AT951" s="91"/>
    </row>
    <row r="952" spans="1:46">
      <c r="A952" s="7">
        <v>10</v>
      </c>
      <c r="B952">
        <v>1</v>
      </c>
      <c r="C952">
        <v>3</v>
      </c>
      <c r="D952">
        <v>12</v>
      </c>
      <c r="E952">
        <f t="shared" si="116"/>
        <v>4</v>
      </c>
      <c r="F952" s="7" t="s">
        <v>4000</v>
      </c>
      <c r="G952" t="s">
        <v>441</v>
      </c>
      <c r="H952" s="79">
        <v>7565</v>
      </c>
      <c r="I952" s="83"/>
      <c r="J952" s="1">
        <v>10655</v>
      </c>
      <c r="K952" s="1"/>
      <c r="L952" s="79">
        <v>10723</v>
      </c>
      <c r="M952" s="83"/>
      <c r="R952" s="83">
        <v>10723</v>
      </c>
      <c r="S952" s="79">
        <v>10702</v>
      </c>
      <c r="T952" s="83"/>
      <c r="U952" s="79">
        <v>10729</v>
      </c>
      <c r="V952" s="111"/>
      <c r="Z952" s="83">
        <v>10729</v>
      </c>
      <c r="AA952" s="79">
        <v>10957</v>
      </c>
      <c r="AB952" s="111"/>
      <c r="AF952" s="83">
        <f t="shared" si="115"/>
        <v>10957</v>
      </c>
      <c r="AO952" s="91"/>
      <c r="AT952" s="91"/>
    </row>
    <row r="953" spans="1:46" hidden="1">
      <c r="A953" s="6"/>
      <c r="G953"/>
      <c r="H953" s="79"/>
      <c r="I953" s="83"/>
      <c r="J953" s="1"/>
      <c r="K953" s="1"/>
      <c r="L953" s="79"/>
      <c r="M953" s="83"/>
      <c r="S953" s="79"/>
      <c r="T953" s="83"/>
      <c r="U953" s="79"/>
      <c r="V953" s="111"/>
      <c r="AA953" s="79"/>
      <c r="AB953" s="111"/>
      <c r="AG953" s="28" t="s">
        <v>983</v>
      </c>
      <c r="AH953" s="79">
        <v>2260</v>
      </c>
      <c r="AN953" s="111">
        <v>2664</v>
      </c>
      <c r="AO953" s="91"/>
      <c r="AP953" s="1">
        <v>2661</v>
      </c>
      <c r="AS953" s="111">
        <v>2664</v>
      </c>
      <c r="AT953" s="91"/>
    </row>
    <row r="954" spans="1:46" hidden="1">
      <c r="A954" s="7"/>
      <c r="F954" s="7"/>
      <c r="G954"/>
      <c r="H954" s="79"/>
      <c r="I954" s="83"/>
      <c r="J954" s="1"/>
      <c r="K954" s="1"/>
      <c r="L954" s="79"/>
      <c r="M954" s="83"/>
      <c r="S954" s="79"/>
      <c r="T954" s="83"/>
      <c r="U954" s="79"/>
      <c r="V954" s="111"/>
      <c r="AA954" s="79"/>
      <c r="AB954" s="111"/>
      <c r="AG954" s="28" t="s">
        <v>984</v>
      </c>
      <c r="AH954" s="79">
        <v>5300</v>
      </c>
      <c r="AN954" s="111">
        <v>8056</v>
      </c>
      <c r="AO954" s="91"/>
      <c r="AP954" s="1">
        <v>8038</v>
      </c>
      <c r="AS954" s="111">
        <v>8056</v>
      </c>
      <c r="AT954" s="91"/>
    </row>
    <row r="955" spans="1:46">
      <c r="A955" s="7">
        <v>10</v>
      </c>
      <c r="B955">
        <v>1</v>
      </c>
      <c r="C955">
        <v>3</v>
      </c>
      <c r="D955">
        <v>13</v>
      </c>
      <c r="E955">
        <f t="shared" si="116"/>
        <v>4</v>
      </c>
      <c r="F955" s="7" t="s">
        <v>4001</v>
      </c>
      <c r="G955" t="s">
        <v>442</v>
      </c>
      <c r="H955" s="79">
        <v>2956</v>
      </c>
      <c r="I955" s="83"/>
      <c r="J955" s="1">
        <v>1695.9</v>
      </c>
      <c r="K955" s="1"/>
      <c r="L955" s="79">
        <v>3272</v>
      </c>
      <c r="M955" s="83"/>
      <c r="R955" s="83">
        <v>3272</v>
      </c>
      <c r="S955" s="79">
        <v>3120</v>
      </c>
      <c r="T955" s="83"/>
      <c r="U955" s="79">
        <v>1830</v>
      </c>
      <c r="V955" s="111" t="s">
        <v>2829</v>
      </c>
      <c r="Z955" s="83">
        <v>1830</v>
      </c>
      <c r="AA955" s="79">
        <v>3186</v>
      </c>
      <c r="AB955" s="111"/>
      <c r="AF955" s="83">
        <f t="shared" ref="AF955:AF963" si="117">AA955-SUM(AC955:AE955)</f>
        <v>3186</v>
      </c>
      <c r="AO955" s="91"/>
      <c r="AT955" s="91"/>
    </row>
    <row r="956" spans="1:46">
      <c r="A956" s="7">
        <v>10</v>
      </c>
      <c r="B956">
        <v>1</v>
      </c>
      <c r="C956">
        <v>3</v>
      </c>
      <c r="D956">
        <v>14</v>
      </c>
      <c r="E956">
        <f t="shared" si="116"/>
        <v>4</v>
      </c>
      <c r="F956" s="7" t="s">
        <v>4002</v>
      </c>
      <c r="G956" t="s">
        <v>443</v>
      </c>
      <c r="H956" s="79">
        <v>2501</v>
      </c>
      <c r="I956" s="83"/>
      <c r="J956" s="1">
        <v>2776</v>
      </c>
      <c r="K956" s="1"/>
      <c r="L956" s="79">
        <v>3845</v>
      </c>
      <c r="M956" s="83"/>
      <c r="R956" s="83">
        <v>3845</v>
      </c>
      <c r="S956" s="79">
        <v>3397</v>
      </c>
      <c r="T956" s="83"/>
      <c r="U956" s="79">
        <v>3596</v>
      </c>
      <c r="V956" s="111"/>
      <c r="Z956" s="83">
        <v>3596</v>
      </c>
      <c r="AA956" s="79">
        <v>3476</v>
      </c>
      <c r="AB956" s="111"/>
      <c r="AF956" s="83">
        <f t="shared" si="117"/>
        <v>3476</v>
      </c>
      <c r="AG956" s="28" t="s">
        <v>2832</v>
      </c>
      <c r="AO956" s="91"/>
      <c r="AP956" s="1">
        <v>2400</v>
      </c>
      <c r="AS956" s="111">
        <v>2394</v>
      </c>
      <c r="AT956" s="91"/>
    </row>
    <row r="957" spans="1:46">
      <c r="A957" s="7">
        <v>10</v>
      </c>
      <c r="B957">
        <v>1</v>
      </c>
      <c r="C957">
        <v>3</v>
      </c>
      <c r="D957">
        <v>15</v>
      </c>
      <c r="E957">
        <f t="shared" si="116"/>
        <v>4</v>
      </c>
      <c r="F957" s="7" t="s">
        <v>4003</v>
      </c>
      <c r="G957" t="s">
        <v>1672</v>
      </c>
      <c r="H957" s="79"/>
      <c r="I957" s="83"/>
      <c r="J957" s="1">
        <v>96</v>
      </c>
      <c r="K957" s="1"/>
      <c r="L957" s="79">
        <v>104</v>
      </c>
      <c r="M957" s="83"/>
      <c r="R957" s="83">
        <v>104</v>
      </c>
      <c r="S957" s="79">
        <v>84</v>
      </c>
      <c r="T957" s="83"/>
      <c r="U957" s="79">
        <v>104</v>
      </c>
      <c r="V957" s="111"/>
      <c r="Z957" s="83">
        <v>104</v>
      </c>
      <c r="AA957" s="79">
        <v>86</v>
      </c>
      <c r="AB957" s="111"/>
      <c r="AF957" s="83">
        <f t="shared" si="117"/>
        <v>86</v>
      </c>
      <c r="AG957" s="28" t="s">
        <v>2833</v>
      </c>
      <c r="AO957" s="91"/>
      <c r="AP957" s="1">
        <v>44</v>
      </c>
      <c r="AS957" s="111">
        <v>64</v>
      </c>
      <c r="AT957" s="91"/>
    </row>
    <row r="958" spans="1:46">
      <c r="A958" s="7">
        <v>10</v>
      </c>
      <c r="B958">
        <v>1</v>
      </c>
      <c r="C958">
        <v>3</v>
      </c>
      <c r="D958">
        <v>16</v>
      </c>
      <c r="E958">
        <f t="shared" si="116"/>
        <v>4</v>
      </c>
      <c r="F958" s="7" t="s">
        <v>4004</v>
      </c>
      <c r="G958" t="s">
        <v>1673</v>
      </c>
      <c r="H958" s="79"/>
      <c r="I958" s="83"/>
      <c r="J958" s="1">
        <v>138</v>
      </c>
      <c r="K958" s="1"/>
      <c r="L958" s="79">
        <v>415</v>
      </c>
      <c r="M958" s="83"/>
      <c r="R958" s="83">
        <v>415</v>
      </c>
      <c r="S958" s="79">
        <v>405</v>
      </c>
      <c r="T958" s="83"/>
      <c r="U958" s="79">
        <v>402</v>
      </c>
      <c r="V958" s="111"/>
      <c r="Z958" s="83">
        <v>402</v>
      </c>
      <c r="AA958" s="79">
        <v>401</v>
      </c>
      <c r="AB958" s="111"/>
      <c r="AF958" s="83">
        <f t="shared" si="117"/>
        <v>401</v>
      </c>
      <c r="AG958" s="28" t="s">
        <v>2834</v>
      </c>
      <c r="AO958" s="91"/>
      <c r="AP958" s="1">
        <v>271.60000000000002</v>
      </c>
      <c r="AS958" s="111">
        <v>270</v>
      </c>
      <c r="AT958" s="91"/>
    </row>
    <row r="959" spans="1:46">
      <c r="A959" s="7">
        <v>10</v>
      </c>
      <c r="B959">
        <v>1</v>
      </c>
      <c r="C959">
        <v>3</v>
      </c>
      <c r="D959">
        <v>17</v>
      </c>
      <c r="E959">
        <f t="shared" si="116"/>
        <v>4</v>
      </c>
      <c r="F959" s="7" t="s">
        <v>4005</v>
      </c>
      <c r="G959" t="s">
        <v>444</v>
      </c>
      <c r="H959" s="79">
        <v>3094</v>
      </c>
      <c r="I959" s="83"/>
      <c r="J959" s="1">
        <v>3144</v>
      </c>
      <c r="K959" s="1" t="s">
        <v>2433</v>
      </c>
      <c r="L959" s="79">
        <v>3228</v>
      </c>
      <c r="M959" s="83"/>
      <c r="R959" s="83">
        <v>3228</v>
      </c>
      <c r="S959" s="79">
        <v>3194</v>
      </c>
      <c r="T959" s="83"/>
      <c r="U959" s="79">
        <v>3170</v>
      </c>
      <c r="V959" s="111"/>
      <c r="Z959" s="83">
        <v>3170</v>
      </c>
      <c r="AA959" s="79">
        <v>3244</v>
      </c>
      <c r="AB959" s="111"/>
      <c r="AF959" s="83">
        <f t="shared" si="117"/>
        <v>3244</v>
      </c>
      <c r="AG959" s="28" t="s">
        <v>2835</v>
      </c>
      <c r="AO959" s="91"/>
      <c r="AP959" s="1">
        <v>1313</v>
      </c>
      <c r="AS959" s="111">
        <v>1313</v>
      </c>
      <c r="AT959" s="91"/>
    </row>
    <row r="960" spans="1:46">
      <c r="A960" s="7">
        <v>10</v>
      </c>
      <c r="B960">
        <v>1</v>
      </c>
      <c r="C960">
        <v>3</v>
      </c>
      <c r="D960">
        <v>18</v>
      </c>
      <c r="E960">
        <f t="shared" si="116"/>
        <v>4</v>
      </c>
      <c r="F960" s="7" t="s">
        <v>4006</v>
      </c>
      <c r="G960" t="s">
        <v>1135</v>
      </c>
      <c r="H960" s="94"/>
      <c r="I960" s="95"/>
      <c r="J960" s="1">
        <v>4970</v>
      </c>
      <c r="K960" s="1" t="s">
        <v>1674</v>
      </c>
      <c r="L960" s="79">
        <v>4970</v>
      </c>
      <c r="M960" s="83"/>
      <c r="R960" s="83">
        <v>4970</v>
      </c>
      <c r="S960" s="79">
        <v>4970</v>
      </c>
      <c r="T960" s="83"/>
      <c r="U960" s="79">
        <v>2800</v>
      </c>
      <c r="V960" s="111" t="s">
        <v>2836</v>
      </c>
      <c r="Z960" s="83">
        <v>2800</v>
      </c>
      <c r="AA960" s="79">
        <v>2800</v>
      </c>
      <c r="AB960" s="111"/>
      <c r="AF960" s="83">
        <f t="shared" si="117"/>
        <v>2800</v>
      </c>
      <c r="AO960" s="91"/>
      <c r="AT960" s="91"/>
    </row>
    <row r="961" spans="1:46">
      <c r="A961" s="7">
        <v>10</v>
      </c>
      <c r="B961">
        <v>1</v>
      </c>
      <c r="C961">
        <v>3</v>
      </c>
      <c r="D961">
        <v>19</v>
      </c>
      <c r="E961">
        <f t="shared" si="116"/>
        <v>4</v>
      </c>
      <c r="F961" s="7" t="s">
        <v>4007</v>
      </c>
      <c r="G961" t="s">
        <v>1675</v>
      </c>
      <c r="H961" s="94"/>
      <c r="I961" s="95"/>
      <c r="J961" s="1">
        <v>4</v>
      </c>
      <c r="K961" s="1"/>
      <c r="L961" s="79">
        <v>15</v>
      </c>
      <c r="M961" s="83"/>
      <c r="R961" s="83">
        <v>15</v>
      </c>
      <c r="S961" s="79">
        <v>4.8</v>
      </c>
      <c r="T961" s="83"/>
      <c r="U961" s="79">
        <v>15</v>
      </c>
      <c r="V961" s="111" t="s">
        <v>2837</v>
      </c>
      <c r="Z961" s="83">
        <v>15</v>
      </c>
      <c r="AA961" s="79">
        <v>15</v>
      </c>
      <c r="AB961" s="111"/>
      <c r="AF961" s="83">
        <f t="shared" si="117"/>
        <v>15</v>
      </c>
      <c r="AO961" s="91"/>
      <c r="AT961" s="91"/>
    </row>
    <row r="962" spans="1:46">
      <c r="A962" s="7">
        <v>10</v>
      </c>
      <c r="B962">
        <v>1</v>
      </c>
      <c r="C962">
        <v>3</v>
      </c>
      <c r="D962">
        <v>20</v>
      </c>
      <c r="E962">
        <f t="shared" si="116"/>
        <v>4</v>
      </c>
      <c r="F962" s="7" t="s">
        <v>4008</v>
      </c>
      <c r="G962" t="s">
        <v>445</v>
      </c>
      <c r="H962" s="79">
        <v>4970</v>
      </c>
      <c r="I962" s="83"/>
      <c r="J962" s="1"/>
      <c r="K962" s="1"/>
      <c r="L962" s="94"/>
      <c r="M962" s="95"/>
      <c r="S962" s="94"/>
      <c r="T962" s="95"/>
      <c r="U962" s="94"/>
      <c r="V962" s="113"/>
      <c r="Z962" s="95"/>
      <c r="AA962" s="94"/>
      <c r="AB962" s="113"/>
      <c r="AF962" s="95"/>
      <c r="AO962" s="91"/>
      <c r="AT962" s="91"/>
    </row>
    <row r="963" spans="1:46">
      <c r="A963" s="7">
        <v>10</v>
      </c>
      <c r="B963">
        <v>1</v>
      </c>
      <c r="C963">
        <v>3</v>
      </c>
      <c r="D963">
        <v>21</v>
      </c>
      <c r="E963">
        <f t="shared" si="116"/>
        <v>4</v>
      </c>
      <c r="F963" s="7" t="s">
        <v>4009</v>
      </c>
      <c r="G963" t="s">
        <v>1136</v>
      </c>
      <c r="H963" s="98"/>
      <c r="I963" s="99"/>
      <c r="J963" s="13">
        <v>22690</v>
      </c>
      <c r="K963" s="13"/>
      <c r="L963" s="79">
        <v>20800</v>
      </c>
      <c r="M963" s="83"/>
      <c r="O963" s="111">
        <v>3603</v>
      </c>
      <c r="R963" s="83">
        <v>17197</v>
      </c>
      <c r="S963" s="79">
        <v>23186</v>
      </c>
      <c r="T963" s="83"/>
      <c r="U963" s="79">
        <v>20225</v>
      </c>
      <c r="V963" s="111"/>
      <c r="W963" s="111">
        <v>2739</v>
      </c>
      <c r="Z963" s="83">
        <v>17486</v>
      </c>
      <c r="AA963" s="79">
        <v>18887</v>
      </c>
      <c r="AB963" s="111"/>
      <c r="AC963" s="111">
        <v>840</v>
      </c>
      <c r="AF963" s="83">
        <f t="shared" si="117"/>
        <v>18047</v>
      </c>
      <c r="AG963" s="3" t="s">
        <v>446</v>
      </c>
      <c r="AH963" s="79">
        <v>1028</v>
      </c>
      <c r="AN963" s="111">
        <v>3583</v>
      </c>
      <c r="AO963" s="91"/>
      <c r="AP963" s="1">
        <v>3655</v>
      </c>
      <c r="AS963" s="111">
        <v>2719</v>
      </c>
      <c r="AT963" s="91"/>
    </row>
    <row r="964" spans="1:46" hidden="1">
      <c r="G964"/>
      <c r="H964" s="79"/>
      <c r="I964" s="83"/>
      <c r="J964" s="1"/>
      <c r="K964" s="1"/>
      <c r="L964" s="79"/>
      <c r="M964" s="83"/>
      <c r="S964" s="79"/>
      <c r="T964" s="83"/>
      <c r="U964" s="79"/>
      <c r="V964" s="111"/>
      <c r="AA964" s="79"/>
      <c r="AB964" s="111"/>
      <c r="AG964" s="3" t="s">
        <v>2838</v>
      </c>
      <c r="AH964" s="79">
        <v>4360</v>
      </c>
      <c r="AN964" s="111">
        <v>5256</v>
      </c>
      <c r="AO964" s="91"/>
      <c r="AP964" s="1">
        <v>4745</v>
      </c>
      <c r="AS964" s="111">
        <v>5256</v>
      </c>
      <c r="AT964" s="91"/>
    </row>
    <row r="965" spans="1:46" hidden="1">
      <c r="G965"/>
      <c r="H965" s="79"/>
      <c r="I965" s="83"/>
      <c r="J965" s="1"/>
      <c r="K965" s="1"/>
      <c r="L965" s="79"/>
      <c r="M965" s="83"/>
      <c r="S965" s="79"/>
      <c r="T965" s="83"/>
      <c r="U965" s="79"/>
      <c r="V965" s="111"/>
      <c r="AA965" s="79"/>
      <c r="AB965" s="111"/>
      <c r="AG965" s="3" t="s">
        <v>447</v>
      </c>
      <c r="AH965" s="79">
        <v>1023</v>
      </c>
      <c r="AN965" s="111">
        <v>10232</v>
      </c>
      <c r="AO965" s="91"/>
      <c r="AP965" s="1">
        <v>10231</v>
      </c>
      <c r="AS965" s="111">
        <v>10232</v>
      </c>
      <c r="AT965" s="91"/>
    </row>
    <row r="966" spans="1:46">
      <c r="A966" s="7">
        <v>10</v>
      </c>
      <c r="B966">
        <v>1</v>
      </c>
      <c r="C966">
        <v>3</v>
      </c>
      <c r="D966">
        <v>22</v>
      </c>
      <c r="E966">
        <f t="shared" si="116"/>
        <v>4</v>
      </c>
      <c r="F966" s="7" t="s">
        <v>4010</v>
      </c>
      <c r="G966" t="s">
        <v>448</v>
      </c>
      <c r="H966" s="79">
        <v>22453</v>
      </c>
      <c r="I966" s="83"/>
      <c r="J966" s="1">
        <v>23491</v>
      </c>
      <c r="K966" s="1"/>
      <c r="L966" s="79">
        <v>22601</v>
      </c>
      <c r="M966" s="83"/>
      <c r="R966" s="83">
        <v>22601</v>
      </c>
      <c r="S966" s="79">
        <v>22411</v>
      </c>
      <c r="T966" s="83"/>
      <c r="U966" s="79">
        <v>22442</v>
      </c>
      <c r="V966" s="111"/>
      <c r="Z966" s="83">
        <v>22442</v>
      </c>
      <c r="AA966" s="79">
        <v>27298</v>
      </c>
      <c r="AB966" s="111"/>
      <c r="AF966" s="83">
        <f t="shared" ref="AF966" si="118">AA966-SUM(AC966:AE966)</f>
        <v>27298</v>
      </c>
      <c r="AO966" s="91"/>
      <c r="AT966" s="91"/>
    </row>
    <row r="967" spans="1:46" hidden="1">
      <c r="A967" s="6"/>
      <c r="G967"/>
      <c r="H967" s="79"/>
      <c r="I967" s="83"/>
      <c r="J967" s="1"/>
      <c r="K967" s="1"/>
      <c r="L967" s="79"/>
      <c r="M967" s="83"/>
      <c r="S967" s="79"/>
      <c r="T967" s="83"/>
      <c r="U967" s="79"/>
      <c r="V967" s="111"/>
      <c r="AA967" s="79"/>
      <c r="AB967" s="111"/>
      <c r="AG967" s="28" t="s">
        <v>887</v>
      </c>
      <c r="AH967" s="79">
        <v>12650</v>
      </c>
      <c r="AN967" s="111">
        <v>12932</v>
      </c>
      <c r="AO967" s="91" t="s">
        <v>972</v>
      </c>
      <c r="AP967" s="1">
        <v>12773.66</v>
      </c>
      <c r="AQ967" s="25" t="s">
        <v>972</v>
      </c>
      <c r="AR967" s="116"/>
      <c r="AS967" s="111">
        <v>12802</v>
      </c>
      <c r="AT967" s="91" t="s">
        <v>972</v>
      </c>
    </row>
    <row r="968" spans="1:46" hidden="1">
      <c r="A968" s="6"/>
      <c r="G968"/>
      <c r="H968" s="79"/>
      <c r="I968" s="83"/>
      <c r="J968" s="1"/>
      <c r="K968" s="1"/>
      <c r="L968" s="79"/>
      <c r="M968" s="83"/>
      <c r="S968" s="79"/>
      <c r="T968" s="83"/>
      <c r="U968" s="79"/>
      <c r="V968" s="111"/>
      <c r="AA968" s="79"/>
      <c r="AB968" s="111"/>
      <c r="AG968" s="28" t="s">
        <v>1137</v>
      </c>
      <c r="AH968" s="79">
        <v>2350</v>
      </c>
      <c r="AN968" s="111">
        <v>2349</v>
      </c>
      <c r="AO968" s="91" t="s">
        <v>886</v>
      </c>
      <c r="AP968" s="1">
        <v>2348.8000000000002</v>
      </c>
      <c r="AQ968" s="25" t="s">
        <v>886</v>
      </c>
      <c r="AR968" s="116"/>
      <c r="AS968" s="111">
        <v>2339</v>
      </c>
      <c r="AT968" s="91" t="s">
        <v>886</v>
      </c>
    </row>
    <row r="969" spans="1:46" hidden="1">
      <c r="A969" s="6"/>
      <c r="G969"/>
      <c r="H969" s="79"/>
      <c r="I969" s="83"/>
      <c r="J969" s="1"/>
      <c r="K969" s="1"/>
      <c r="L969" s="79"/>
      <c r="M969" s="83"/>
      <c r="S969" s="79"/>
      <c r="T969" s="83"/>
      <c r="U969" s="79"/>
      <c r="V969" s="111"/>
      <c r="AA969" s="79"/>
      <c r="AB969" s="111"/>
      <c r="AG969" s="28" t="s">
        <v>985</v>
      </c>
      <c r="AH969" s="79">
        <v>6390</v>
      </c>
      <c r="AN969" s="111">
        <v>6690</v>
      </c>
      <c r="AO969" s="91"/>
      <c r="AP969" s="1">
        <v>6680</v>
      </c>
      <c r="AQ969" t="s">
        <v>3171</v>
      </c>
      <c r="AS969" s="111">
        <v>6693</v>
      </c>
      <c r="AT969" s="91" t="s">
        <v>2839</v>
      </c>
    </row>
    <row r="970" spans="1:46">
      <c r="A970" s="7">
        <v>10</v>
      </c>
      <c r="B970">
        <v>1</v>
      </c>
      <c r="C970">
        <v>3</v>
      </c>
      <c r="D970">
        <v>23</v>
      </c>
      <c r="E970">
        <f t="shared" si="116"/>
        <v>4</v>
      </c>
      <c r="F970" s="7" t="s">
        <v>4011</v>
      </c>
      <c r="G970" t="s">
        <v>1676</v>
      </c>
      <c r="H970" s="79"/>
      <c r="I970" s="83"/>
      <c r="J970" s="1">
        <v>260</v>
      </c>
      <c r="K970" s="1"/>
      <c r="L970" s="79">
        <v>260</v>
      </c>
      <c r="M970" s="83"/>
      <c r="R970" s="83">
        <v>260</v>
      </c>
      <c r="S970" s="79">
        <v>260</v>
      </c>
      <c r="T970" s="83"/>
      <c r="U970" s="79">
        <v>260</v>
      </c>
      <c r="V970" s="111" t="s">
        <v>2836</v>
      </c>
      <c r="Z970" s="83">
        <v>260</v>
      </c>
      <c r="AA970" s="79">
        <v>260</v>
      </c>
      <c r="AB970" s="111"/>
      <c r="AF970" s="83">
        <f t="shared" ref="AF970:AF979" si="119">AA970-SUM(AC970:AE970)</f>
        <v>260</v>
      </c>
      <c r="AO970" s="91"/>
      <c r="AT970" s="91"/>
    </row>
    <row r="971" spans="1:46">
      <c r="A971" s="7">
        <v>10</v>
      </c>
      <c r="B971">
        <v>1</v>
      </c>
      <c r="C971">
        <v>3</v>
      </c>
      <c r="D971">
        <v>24</v>
      </c>
      <c r="E971">
        <f t="shared" si="116"/>
        <v>4</v>
      </c>
      <c r="F971" s="7" t="s">
        <v>4012</v>
      </c>
      <c r="G971" t="s">
        <v>449</v>
      </c>
      <c r="H971" s="79">
        <v>18236</v>
      </c>
      <c r="I971" s="83"/>
      <c r="J971" s="1">
        <v>26948</v>
      </c>
      <c r="K971" s="1"/>
      <c r="L971" s="79">
        <v>32924</v>
      </c>
      <c r="M971" s="83"/>
      <c r="R971" s="83">
        <v>32924</v>
      </c>
      <c r="S971" s="79">
        <v>31483</v>
      </c>
      <c r="T971" s="83"/>
      <c r="U971" s="79">
        <v>39309</v>
      </c>
      <c r="V971" s="111"/>
      <c r="Z971" s="83">
        <v>39309</v>
      </c>
      <c r="AA971" s="79">
        <v>41076</v>
      </c>
      <c r="AB971" s="111"/>
      <c r="AF971" s="83">
        <f t="shared" si="119"/>
        <v>41076</v>
      </c>
      <c r="AG971" s="25" t="s">
        <v>986</v>
      </c>
      <c r="AH971" s="79">
        <v>16670</v>
      </c>
      <c r="AN971" s="111">
        <v>30458</v>
      </c>
      <c r="AO971" s="91" t="s">
        <v>1764</v>
      </c>
      <c r="AP971" s="1">
        <v>29386</v>
      </c>
      <c r="AQ971" s="25" t="s">
        <v>1764</v>
      </c>
      <c r="AR971" s="116"/>
      <c r="AS971" s="111">
        <v>37064</v>
      </c>
      <c r="AT971" s="91" t="s">
        <v>2840</v>
      </c>
    </row>
    <row r="972" spans="1:46">
      <c r="A972" s="7">
        <v>10</v>
      </c>
      <c r="B972">
        <v>1</v>
      </c>
      <c r="C972">
        <v>3</v>
      </c>
      <c r="D972">
        <v>25</v>
      </c>
      <c r="E972">
        <f t="shared" si="116"/>
        <v>4</v>
      </c>
      <c r="F972" s="7" t="s">
        <v>4013</v>
      </c>
      <c r="G972" t="s">
        <v>2820</v>
      </c>
      <c r="H972" s="79"/>
      <c r="I972" s="83"/>
      <c r="J972" s="1"/>
      <c r="K972" s="1"/>
      <c r="L972" s="79"/>
      <c r="M972" s="83"/>
      <c r="S972" s="79"/>
      <c r="T972" s="83"/>
      <c r="U972" s="79">
        <v>230</v>
      </c>
      <c r="V972" s="111"/>
      <c r="Z972" s="83">
        <v>230</v>
      </c>
      <c r="AA972" s="79">
        <v>235</v>
      </c>
      <c r="AB972" s="111"/>
      <c r="AF972" s="83">
        <f t="shared" si="119"/>
        <v>235</v>
      </c>
      <c r="AG972" s="25" t="s">
        <v>2841</v>
      </c>
      <c r="AN972" s="111">
        <v>154</v>
      </c>
      <c r="AO972" s="91"/>
      <c r="AP972" s="1">
        <v>150</v>
      </c>
      <c r="AT972" s="91"/>
    </row>
    <row r="973" spans="1:46">
      <c r="A973" s="7">
        <v>10</v>
      </c>
      <c r="B973">
        <v>1</v>
      </c>
      <c r="C973">
        <v>3</v>
      </c>
      <c r="D973">
        <v>26</v>
      </c>
      <c r="E973">
        <f t="shared" si="116"/>
        <v>4</v>
      </c>
      <c r="F973" s="7" t="s">
        <v>4014</v>
      </c>
      <c r="G973" t="s">
        <v>1677</v>
      </c>
      <c r="H973" s="79"/>
      <c r="I973" s="83"/>
      <c r="J973" s="1">
        <v>163</v>
      </c>
      <c r="K973" s="1"/>
      <c r="L973" s="79">
        <v>182</v>
      </c>
      <c r="M973" s="83"/>
      <c r="R973" s="83">
        <v>182</v>
      </c>
      <c r="S973" s="79">
        <v>163.80000000000001</v>
      </c>
      <c r="T973" s="83"/>
      <c r="U973" s="79"/>
      <c r="V973" s="111"/>
      <c r="AA973" s="94"/>
      <c r="AB973" s="111"/>
      <c r="AG973" s="25"/>
      <c r="AO973" s="91"/>
      <c r="AT973" s="91"/>
    </row>
    <row r="974" spans="1:46">
      <c r="A974" s="7">
        <v>10</v>
      </c>
      <c r="B974">
        <v>1</v>
      </c>
      <c r="C974">
        <v>4</v>
      </c>
      <c r="E974">
        <f t="shared" si="116"/>
        <v>3</v>
      </c>
      <c r="F974" s="7" t="s">
        <v>431</v>
      </c>
      <c r="G974" s="6" t="s">
        <v>432</v>
      </c>
      <c r="H974" s="77">
        <v>10014</v>
      </c>
      <c r="J974" s="18">
        <v>11006</v>
      </c>
      <c r="L974" s="77">
        <v>7004</v>
      </c>
      <c r="Q974" s="111">
        <v>4</v>
      </c>
      <c r="R974" s="78">
        <v>7000</v>
      </c>
      <c r="S974" s="77">
        <v>7004</v>
      </c>
      <c r="U974" s="77">
        <v>5</v>
      </c>
      <c r="Y974" s="111">
        <v>5</v>
      </c>
      <c r="Z974" s="78"/>
      <c r="AA974" s="77">
        <v>44656</v>
      </c>
      <c r="AE974" s="111">
        <v>3</v>
      </c>
      <c r="AF974" s="83">
        <f t="shared" si="119"/>
        <v>44653</v>
      </c>
      <c r="AO974" s="91"/>
      <c r="AT974" s="91"/>
    </row>
    <row r="975" spans="1:46">
      <c r="A975" s="7">
        <v>10</v>
      </c>
      <c r="B975">
        <v>1</v>
      </c>
      <c r="C975">
        <v>4</v>
      </c>
      <c r="D975">
        <v>1</v>
      </c>
      <c r="E975">
        <v>4</v>
      </c>
      <c r="F975" s="7" t="s">
        <v>4234</v>
      </c>
      <c r="G975" s="6" t="s">
        <v>361</v>
      </c>
      <c r="H975" s="79"/>
      <c r="I975" s="83"/>
      <c r="J975" s="18">
        <v>11006</v>
      </c>
      <c r="K975" s="1"/>
      <c r="L975" s="77">
        <v>7004</v>
      </c>
      <c r="M975" s="83"/>
      <c r="R975" s="78"/>
      <c r="S975" s="79">
        <v>7004</v>
      </c>
      <c r="T975" s="83"/>
      <c r="U975" s="77">
        <v>5</v>
      </c>
      <c r="V975" s="111"/>
      <c r="Z975" s="78"/>
      <c r="AA975" s="77">
        <v>44656</v>
      </c>
      <c r="AB975" s="111"/>
      <c r="AE975" s="111">
        <v>3</v>
      </c>
      <c r="AF975" s="83">
        <f t="shared" si="119"/>
        <v>44653</v>
      </c>
      <c r="AO975" s="91"/>
      <c r="AT975" s="91"/>
    </row>
    <row r="976" spans="1:46">
      <c r="A976" s="7">
        <v>10</v>
      </c>
      <c r="B976">
        <v>2</v>
      </c>
      <c r="E976">
        <f t="shared" si="116"/>
        <v>2</v>
      </c>
      <c r="F976" s="7" t="s">
        <v>464</v>
      </c>
      <c r="G976" s="6" t="s">
        <v>451</v>
      </c>
      <c r="H976" s="77">
        <v>1020150</v>
      </c>
      <c r="J976" s="18">
        <v>926840</v>
      </c>
      <c r="K976" s="1" t="s">
        <v>2421</v>
      </c>
      <c r="L976" s="77">
        <v>994220</v>
      </c>
      <c r="R976" s="83">
        <f>R977+R991+R997+R1007</f>
        <v>802521</v>
      </c>
      <c r="S976" s="77">
        <v>960566</v>
      </c>
      <c r="U976" s="77">
        <v>914578</v>
      </c>
      <c r="W976" s="111">
        <v>95928</v>
      </c>
      <c r="Y976" s="111">
        <v>12409</v>
      </c>
      <c r="Z976" s="83">
        <v>806241</v>
      </c>
      <c r="AA976" s="77">
        <v>929377</v>
      </c>
      <c r="AL976" s="1" t="s">
        <v>2434</v>
      </c>
      <c r="AO976" s="91"/>
      <c r="AT976" s="91"/>
    </row>
    <row r="977" spans="1:46">
      <c r="A977" s="7">
        <v>10</v>
      </c>
      <c r="B977">
        <v>2</v>
      </c>
      <c r="C977">
        <v>1</v>
      </c>
      <c r="E977">
        <f t="shared" si="116"/>
        <v>3</v>
      </c>
      <c r="F977" s="7" t="s">
        <v>450</v>
      </c>
      <c r="G977" s="6" t="s">
        <v>455</v>
      </c>
      <c r="H977" s="77">
        <v>535760</v>
      </c>
      <c r="J977" s="18">
        <v>535673</v>
      </c>
      <c r="K977" s="1" t="s">
        <v>2422</v>
      </c>
      <c r="L977" s="77">
        <v>555678</v>
      </c>
      <c r="N977" s="77">
        <f>H977/5231</f>
        <v>102.42018734467597</v>
      </c>
      <c r="O977" s="111">
        <v>54</v>
      </c>
      <c r="Q977" s="111">
        <v>1505</v>
      </c>
      <c r="R977" s="83">
        <v>554119</v>
      </c>
      <c r="S977" s="77">
        <v>559839.80000000005</v>
      </c>
      <c r="U977" s="77">
        <v>555056</v>
      </c>
      <c r="W977" s="111">
        <v>46</v>
      </c>
      <c r="Y977" s="111">
        <v>1279</v>
      </c>
      <c r="Z977" s="83">
        <v>553731</v>
      </c>
      <c r="AA977" s="77">
        <v>475167</v>
      </c>
      <c r="AC977" s="111">
        <v>46</v>
      </c>
      <c r="AE977" s="111">
        <v>1356</v>
      </c>
      <c r="AF977" s="83">
        <f t="shared" si="119"/>
        <v>473765</v>
      </c>
      <c r="AO977" s="80" t="s">
        <v>1133</v>
      </c>
    </row>
    <row r="978" spans="1:46">
      <c r="A978" s="7">
        <v>10</v>
      </c>
      <c r="B978">
        <v>2</v>
      </c>
      <c r="C978">
        <v>1</v>
      </c>
      <c r="D978">
        <v>1</v>
      </c>
      <c r="E978">
        <f t="shared" si="116"/>
        <v>4</v>
      </c>
      <c r="F978" s="7" t="s">
        <v>4015</v>
      </c>
      <c r="G978" t="s">
        <v>456</v>
      </c>
      <c r="H978" s="79">
        <v>327341</v>
      </c>
      <c r="I978" s="83"/>
      <c r="J978" s="1">
        <v>311856</v>
      </c>
      <c r="K978" s="1"/>
      <c r="L978" s="79">
        <v>309465</v>
      </c>
      <c r="M978" s="80" t="s">
        <v>1765</v>
      </c>
      <c r="N978" s="77"/>
      <c r="R978" s="83">
        <v>309465</v>
      </c>
      <c r="S978" s="106">
        <v>304225</v>
      </c>
      <c r="T978" s="80"/>
      <c r="U978" s="79">
        <v>306103</v>
      </c>
      <c r="V978" s="129" t="s">
        <v>1765</v>
      </c>
      <c r="Z978" s="83">
        <v>306103</v>
      </c>
      <c r="AA978" s="79">
        <v>225431</v>
      </c>
      <c r="AB978" s="129"/>
      <c r="AF978" s="83">
        <f t="shared" si="119"/>
        <v>225431</v>
      </c>
    </row>
    <row r="979" spans="1:46">
      <c r="A979" s="7">
        <v>10</v>
      </c>
      <c r="B979">
        <v>2</v>
      </c>
      <c r="C979">
        <v>1</v>
      </c>
      <c r="D979">
        <v>2</v>
      </c>
      <c r="E979">
        <f t="shared" si="116"/>
        <v>4</v>
      </c>
      <c r="F979" s="7" t="s">
        <v>4016</v>
      </c>
      <c r="G979" t="s">
        <v>1678</v>
      </c>
      <c r="H979" s="79">
        <v>196907</v>
      </c>
      <c r="I979" s="83"/>
      <c r="J979" s="1">
        <v>210507</v>
      </c>
      <c r="K979" s="1"/>
      <c r="L979" s="79">
        <v>233227</v>
      </c>
      <c r="M979" s="83"/>
      <c r="O979" s="111">
        <v>54</v>
      </c>
      <c r="Q979" s="111">
        <v>1505</v>
      </c>
      <c r="R979" s="83">
        <v>231668</v>
      </c>
      <c r="S979" s="79">
        <v>242997</v>
      </c>
      <c r="T979" s="83"/>
      <c r="U979" s="79">
        <v>235693</v>
      </c>
      <c r="V979" s="111"/>
      <c r="W979" s="111">
        <v>46</v>
      </c>
      <c r="Y979" s="111">
        <v>1279</v>
      </c>
      <c r="Z979" s="83">
        <v>234368</v>
      </c>
      <c r="AA979" s="79">
        <v>237381</v>
      </c>
      <c r="AB979" s="111"/>
      <c r="AC979" s="111">
        <v>46</v>
      </c>
      <c r="AE979" s="111">
        <v>1356</v>
      </c>
      <c r="AF979" s="83">
        <f t="shared" si="119"/>
        <v>235979</v>
      </c>
      <c r="AG979" s="28" t="s">
        <v>2619</v>
      </c>
      <c r="AP979" s="1">
        <v>1131</v>
      </c>
      <c r="AS979" s="111">
        <v>1133</v>
      </c>
    </row>
    <row r="980" spans="1:46" hidden="1">
      <c r="A980" s="6"/>
      <c r="G980"/>
      <c r="H980" s="79"/>
      <c r="I980" s="83"/>
      <c r="J980" s="1"/>
      <c r="K980" s="1"/>
      <c r="L980" s="79"/>
      <c r="M980" s="83"/>
      <c r="S980" s="79"/>
      <c r="T980" s="83"/>
      <c r="U980" s="79"/>
      <c r="V980" s="111"/>
      <c r="AA980" s="79"/>
      <c r="AB980" s="111"/>
      <c r="AG980" s="28" t="s">
        <v>3172</v>
      </c>
      <c r="AP980" s="1">
        <v>20556</v>
      </c>
    </row>
    <row r="981" spans="1:46" hidden="1">
      <c r="A981" s="7"/>
      <c r="F981" s="7"/>
      <c r="G981"/>
      <c r="H981" s="79"/>
      <c r="I981" s="83"/>
      <c r="J981" s="1"/>
      <c r="K981" s="1"/>
      <c r="L981" s="79"/>
      <c r="M981" s="83"/>
      <c r="S981" s="79"/>
      <c r="T981" s="83"/>
      <c r="U981" s="79"/>
      <c r="V981" s="111"/>
      <c r="AA981" s="79"/>
      <c r="AB981" s="111"/>
      <c r="AG981" s="28" t="s">
        <v>987</v>
      </c>
      <c r="AH981" s="79">
        <v>59520</v>
      </c>
      <c r="AK981" s="1">
        <v>57140</v>
      </c>
      <c r="AN981" s="111">
        <v>106128</v>
      </c>
      <c r="AO981" s="91" t="s">
        <v>1679</v>
      </c>
      <c r="AP981" s="1">
        <v>58016</v>
      </c>
      <c r="AS981" s="111">
        <v>106128</v>
      </c>
      <c r="AT981" s="91"/>
    </row>
    <row r="982" spans="1:46" hidden="1">
      <c r="A982" s="7"/>
      <c r="F982" s="7"/>
      <c r="G982"/>
      <c r="H982" s="79"/>
      <c r="I982" s="83"/>
      <c r="J982" s="1"/>
      <c r="K982" s="1"/>
      <c r="L982" s="79"/>
      <c r="M982" s="83"/>
      <c r="S982" s="79"/>
      <c r="T982" s="83"/>
      <c r="U982" s="79"/>
      <c r="V982" s="111"/>
      <c r="AA982" s="79"/>
      <c r="AB982" s="111"/>
      <c r="AG982" s="28" t="s">
        <v>988</v>
      </c>
      <c r="AH982" s="79">
        <v>32350</v>
      </c>
      <c r="AK982" s="1">
        <v>32400</v>
      </c>
      <c r="AN982" s="113"/>
      <c r="AO982" s="91"/>
      <c r="AP982" s="1">
        <v>39515</v>
      </c>
      <c r="AS982" s="113"/>
      <c r="AT982" s="91"/>
    </row>
    <row r="983" spans="1:46" hidden="1">
      <c r="A983" s="7"/>
      <c r="F983" s="7"/>
      <c r="G983"/>
      <c r="H983" s="79"/>
      <c r="I983" s="83"/>
      <c r="J983" s="1"/>
      <c r="K983" s="1"/>
      <c r="L983" s="79"/>
      <c r="M983" s="83"/>
      <c r="S983" s="79"/>
      <c r="T983" s="83"/>
      <c r="U983" s="79"/>
      <c r="V983" s="111"/>
      <c r="AA983" s="79"/>
      <c r="AB983" s="111"/>
      <c r="AG983" s="25" t="s">
        <v>989</v>
      </c>
      <c r="AH983" s="79">
        <v>14360</v>
      </c>
      <c r="AK983" s="1">
        <v>17933</v>
      </c>
      <c r="AN983" s="113"/>
      <c r="AO983" s="91"/>
      <c r="AP983" s="1">
        <v>21446</v>
      </c>
      <c r="AS983" s="113"/>
      <c r="AT983" s="91"/>
    </row>
    <row r="984" spans="1:46" hidden="1">
      <c r="A984" s="6"/>
      <c r="G984"/>
      <c r="H984" s="79"/>
      <c r="I984" s="83"/>
      <c r="J984" s="1"/>
      <c r="K984" s="1"/>
      <c r="L984" s="79"/>
      <c r="M984" s="83"/>
      <c r="S984" s="79"/>
      <c r="T984" s="83"/>
      <c r="U984" s="79"/>
      <c r="V984" s="111"/>
      <c r="AA984" s="79"/>
      <c r="AB984" s="111"/>
      <c r="AG984" s="25" t="s">
        <v>1111</v>
      </c>
      <c r="AH984" s="79">
        <v>17500</v>
      </c>
      <c r="AK984" s="1">
        <v>20004</v>
      </c>
      <c r="AN984" s="111">
        <v>21676</v>
      </c>
      <c r="AO984" s="80" t="s">
        <v>990</v>
      </c>
      <c r="AP984" s="1">
        <v>20420</v>
      </c>
      <c r="AS984" s="111">
        <v>20518</v>
      </c>
    </row>
    <row r="985" spans="1:46" hidden="1">
      <c r="A985" s="6"/>
      <c r="G985"/>
      <c r="H985" s="79"/>
      <c r="I985" s="83"/>
      <c r="J985" s="1"/>
      <c r="K985" s="1"/>
      <c r="L985" s="79"/>
      <c r="M985" s="83"/>
      <c r="S985" s="79"/>
      <c r="T985" s="83"/>
      <c r="U985" s="79"/>
      <c r="V985" s="111"/>
      <c r="AA985" s="79"/>
      <c r="AB985" s="111"/>
      <c r="AG985" s="25" t="s">
        <v>1680</v>
      </c>
      <c r="AH985" s="79">
        <v>15950</v>
      </c>
      <c r="AK985" s="1">
        <v>15197</v>
      </c>
      <c r="AN985" s="111">
        <v>15198</v>
      </c>
      <c r="AP985" s="1">
        <v>15144</v>
      </c>
      <c r="AS985" s="111">
        <v>15198</v>
      </c>
    </row>
    <row r="986" spans="1:46" hidden="1">
      <c r="A986" s="6"/>
      <c r="G986"/>
      <c r="H986" s="79"/>
      <c r="I986" s="83"/>
      <c r="J986" s="1"/>
      <c r="K986" s="1"/>
      <c r="L986" s="79"/>
      <c r="M986" s="83"/>
      <c r="S986" s="79"/>
      <c r="T986" s="83"/>
      <c r="U986" s="79"/>
      <c r="V986" s="111"/>
      <c r="AA986" s="79"/>
      <c r="AB986" s="111"/>
      <c r="AG986" s="25" t="s">
        <v>1681</v>
      </c>
      <c r="AK986" s="1">
        <v>15066</v>
      </c>
      <c r="AP986" s="1">
        <f>36158.2+1995.5</f>
        <v>38153.699999999997</v>
      </c>
      <c r="AS986" s="111">
        <f>36159+786+3442</f>
        <v>40387</v>
      </c>
    </row>
    <row r="987" spans="1:46" hidden="1">
      <c r="A987" s="6"/>
      <c r="G987"/>
      <c r="H987" s="79"/>
      <c r="I987" s="83"/>
      <c r="J987" s="1"/>
      <c r="K987" s="1"/>
      <c r="L987" s="79"/>
      <c r="M987" s="83"/>
      <c r="S987" s="79"/>
      <c r="T987" s="83"/>
      <c r="U987" s="79"/>
      <c r="V987" s="111"/>
      <c r="AA987" s="79"/>
      <c r="AB987" s="111"/>
      <c r="AG987" s="28" t="s">
        <v>991</v>
      </c>
      <c r="AH987" s="79">
        <v>12670</v>
      </c>
      <c r="AK987" s="1">
        <v>6971</v>
      </c>
      <c r="AN987" s="111">
        <v>5455</v>
      </c>
      <c r="AP987" s="1">
        <v>5689</v>
      </c>
      <c r="AS987" s="111">
        <v>6028</v>
      </c>
    </row>
    <row r="988" spans="1:46">
      <c r="A988" s="7">
        <v>10</v>
      </c>
      <c r="B988">
        <v>2</v>
      </c>
      <c r="C988">
        <v>1</v>
      </c>
      <c r="D988">
        <v>3</v>
      </c>
      <c r="E988">
        <f t="shared" si="116"/>
        <v>4</v>
      </c>
      <c r="F988" s="7" t="s">
        <v>4017</v>
      </c>
      <c r="G988" t="s">
        <v>457</v>
      </c>
      <c r="H988" s="79">
        <v>11511</v>
      </c>
      <c r="I988" s="83"/>
      <c r="J988" s="1">
        <v>13310</v>
      </c>
      <c r="K988" s="1"/>
      <c r="L988" s="79">
        <v>12986</v>
      </c>
      <c r="M988" s="83"/>
      <c r="R988" s="83">
        <v>12986</v>
      </c>
      <c r="S988" s="79">
        <v>12617</v>
      </c>
      <c r="T988" s="83"/>
      <c r="U988" s="79">
        <v>13260</v>
      </c>
      <c r="V988" s="111"/>
      <c r="Z988" s="83">
        <v>13260</v>
      </c>
      <c r="AA988" s="79">
        <v>12355</v>
      </c>
      <c r="AB988" s="111"/>
      <c r="AF988" s="83">
        <f t="shared" ref="AF988" si="120">AA988-SUM(AC988:AE988)</f>
        <v>12355</v>
      </c>
    </row>
    <row r="989" spans="1:46" hidden="1">
      <c r="A989" s="6"/>
      <c r="G989"/>
      <c r="H989" s="79"/>
      <c r="I989" s="83"/>
      <c r="J989" s="1"/>
      <c r="K989" s="1"/>
      <c r="L989" s="79"/>
      <c r="M989" s="83"/>
      <c r="S989" s="79"/>
      <c r="T989" s="83"/>
      <c r="U989" s="79"/>
      <c r="V989" s="111"/>
      <c r="AA989" s="79"/>
      <c r="AB989" s="111"/>
      <c r="AG989" s="25" t="s">
        <v>992</v>
      </c>
      <c r="AH989" s="79">
        <v>7140</v>
      </c>
      <c r="AN989" s="111">
        <v>11333</v>
      </c>
      <c r="AO989" s="91"/>
      <c r="AP989" s="1">
        <v>11277</v>
      </c>
      <c r="AS989" s="111">
        <v>11331</v>
      </c>
      <c r="AT989" s="91"/>
    </row>
    <row r="990" spans="1:46" hidden="1">
      <c r="A990" s="6"/>
      <c r="G990"/>
      <c r="H990" s="79"/>
      <c r="I990" s="83"/>
      <c r="J990" s="1"/>
      <c r="K990" s="1"/>
      <c r="L990" s="79"/>
      <c r="M990" s="83"/>
      <c r="S990" s="79"/>
      <c r="T990" s="83"/>
      <c r="U990" s="79"/>
      <c r="V990" s="111"/>
      <c r="AA990" s="79"/>
      <c r="AB990" s="111"/>
      <c r="AG990" s="28" t="s">
        <v>411</v>
      </c>
      <c r="AH990" s="79">
        <v>3130</v>
      </c>
      <c r="AN990" s="111">
        <v>256</v>
      </c>
      <c r="AO990" s="91"/>
      <c r="AP990" s="1">
        <v>246</v>
      </c>
      <c r="AS990" s="111">
        <v>575</v>
      </c>
      <c r="AT990" s="91"/>
    </row>
    <row r="991" spans="1:46">
      <c r="A991" s="7">
        <v>10</v>
      </c>
      <c r="B991">
        <v>2</v>
      </c>
      <c r="C991">
        <v>2</v>
      </c>
      <c r="E991">
        <f t="shared" si="116"/>
        <v>3</v>
      </c>
      <c r="F991" s="7" t="s">
        <v>452</v>
      </c>
      <c r="G991" s="6" t="s">
        <v>458</v>
      </c>
      <c r="H991" s="77">
        <v>83323</v>
      </c>
      <c r="J991" s="18">
        <v>102188</v>
      </c>
      <c r="L991" s="77">
        <v>97841</v>
      </c>
      <c r="N991" s="77">
        <f>H991/5231</f>
        <v>15.92869432230931</v>
      </c>
      <c r="O991" s="111">
        <v>20250</v>
      </c>
      <c r="R991" s="83">
        <v>77591</v>
      </c>
      <c r="S991" s="77">
        <v>95216</v>
      </c>
      <c r="U991" s="77">
        <v>97460</v>
      </c>
      <c r="W991" s="111">
        <v>20152</v>
      </c>
      <c r="Z991" s="83">
        <v>77308</v>
      </c>
      <c r="AA991" s="77">
        <v>97558</v>
      </c>
      <c r="AC991" s="111">
        <v>20127</v>
      </c>
      <c r="AF991" s="83">
        <f t="shared" ref="AF991:AF992" si="121">AA991-SUM(AC991:AE991)</f>
        <v>77431</v>
      </c>
      <c r="AO991" s="80" t="s">
        <v>1133</v>
      </c>
    </row>
    <row r="992" spans="1:46">
      <c r="A992" s="7">
        <v>10</v>
      </c>
      <c r="B992">
        <v>2</v>
      </c>
      <c r="C992">
        <v>2</v>
      </c>
      <c r="D992">
        <v>1</v>
      </c>
      <c r="E992">
        <f t="shared" si="116"/>
        <v>4</v>
      </c>
      <c r="F992" s="7" t="s">
        <v>4018</v>
      </c>
      <c r="G992" t="s">
        <v>1682</v>
      </c>
      <c r="H992" s="79"/>
      <c r="I992" s="83"/>
      <c r="J992" s="1">
        <v>86160</v>
      </c>
      <c r="K992" s="1"/>
      <c r="L992" s="79">
        <v>82569</v>
      </c>
      <c r="M992" s="83"/>
      <c r="O992" s="111">
        <v>20000</v>
      </c>
      <c r="R992" s="83">
        <v>62569</v>
      </c>
      <c r="S992" s="79">
        <v>80186</v>
      </c>
      <c r="T992" s="83"/>
      <c r="U992" s="79">
        <v>82392</v>
      </c>
      <c r="V992" s="111"/>
      <c r="W992" s="111">
        <v>20000</v>
      </c>
      <c r="Z992" s="83">
        <v>62392</v>
      </c>
      <c r="AA992" s="79">
        <v>83129</v>
      </c>
      <c r="AB992" s="111"/>
      <c r="AC992" s="111">
        <v>20000</v>
      </c>
      <c r="AF992" s="83">
        <f t="shared" si="121"/>
        <v>63129</v>
      </c>
      <c r="AG992" s="28" t="s">
        <v>994</v>
      </c>
      <c r="AH992" s="79">
        <v>20060</v>
      </c>
      <c r="AK992" s="1">
        <v>19877</v>
      </c>
      <c r="AN992" s="111">
        <f>26787-1778</f>
        <v>25009</v>
      </c>
      <c r="AO992" s="91"/>
      <c r="AP992" s="1">
        <f>25597-1155</f>
        <v>24442</v>
      </c>
      <c r="AS992" s="111">
        <f>31528-1981</f>
        <v>29547</v>
      </c>
      <c r="AT992" s="91"/>
    </row>
    <row r="993" spans="1:46" hidden="1">
      <c r="A993" s="6"/>
      <c r="G993"/>
      <c r="H993" s="79"/>
      <c r="I993" s="83"/>
      <c r="J993" s="1"/>
      <c r="K993" s="1"/>
      <c r="L993" s="79"/>
      <c r="M993" s="83"/>
      <c r="S993" s="79"/>
      <c r="T993" s="83"/>
      <c r="U993" s="79"/>
      <c r="V993" s="111"/>
      <c r="AA993" s="79"/>
      <c r="AB993" s="111"/>
      <c r="AG993" s="28" t="s">
        <v>991</v>
      </c>
      <c r="AH993" s="79">
        <v>8150</v>
      </c>
      <c r="AK993" s="1">
        <v>8678</v>
      </c>
      <c r="AN993" s="111">
        <v>9212</v>
      </c>
      <c r="AO993" s="91"/>
      <c r="AP993" s="1">
        <v>9390</v>
      </c>
      <c r="AS993" s="111">
        <v>9210</v>
      </c>
      <c r="AT993" s="91"/>
    </row>
    <row r="994" spans="1:46" hidden="1">
      <c r="A994" s="7"/>
      <c r="F994" s="7"/>
      <c r="G994"/>
      <c r="H994" s="79"/>
      <c r="I994" s="83"/>
      <c r="J994" s="1"/>
      <c r="K994" s="1"/>
      <c r="L994" s="79"/>
      <c r="M994" s="83"/>
      <c r="S994" s="79"/>
      <c r="T994" s="83"/>
      <c r="U994" s="79"/>
      <c r="V994" s="111"/>
      <c r="AA994" s="79"/>
      <c r="AB994" s="111"/>
      <c r="AG994" s="25" t="s">
        <v>409</v>
      </c>
      <c r="AH994" s="79">
        <v>37730</v>
      </c>
      <c r="AK994" s="1">
        <v>55004</v>
      </c>
      <c r="AN994" s="111">
        <v>43903</v>
      </c>
      <c r="AO994" s="91"/>
      <c r="AP994" s="1">
        <v>43747</v>
      </c>
      <c r="AS994" s="111">
        <v>38984</v>
      </c>
      <c r="AT994" s="91"/>
    </row>
    <row r="995" spans="1:46">
      <c r="A995" s="7">
        <v>10</v>
      </c>
      <c r="B995">
        <v>2</v>
      </c>
      <c r="C995">
        <v>2</v>
      </c>
      <c r="D995">
        <v>2</v>
      </c>
      <c r="E995">
        <f t="shared" si="116"/>
        <v>4</v>
      </c>
      <c r="F995" s="7" t="s">
        <v>4019</v>
      </c>
      <c r="G995" t="s">
        <v>1683</v>
      </c>
      <c r="H995" s="79">
        <v>2860</v>
      </c>
      <c r="I995" s="83"/>
      <c r="J995" s="1">
        <v>3890</v>
      </c>
      <c r="K995" s="1"/>
      <c r="L995" s="79">
        <v>2518</v>
      </c>
      <c r="M995" s="83"/>
      <c r="R995" s="83">
        <v>2518</v>
      </c>
      <c r="S995" s="79">
        <v>2477.6999999999998</v>
      </c>
      <c r="T995" s="83"/>
      <c r="U995" s="79">
        <v>2437</v>
      </c>
      <c r="V995" s="111"/>
      <c r="Z995" s="83">
        <v>2437</v>
      </c>
      <c r="AA995" s="79">
        <v>2476</v>
      </c>
      <c r="AB995" s="111"/>
      <c r="AF995" s="83">
        <f t="shared" ref="AF995:AF998" si="122">AA995-SUM(AC995:AE995)</f>
        <v>2476</v>
      </c>
      <c r="AG995" s="28" t="s">
        <v>2842</v>
      </c>
      <c r="AO995" s="91"/>
      <c r="AP995" s="1">
        <v>1290</v>
      </c>
      <c r="AS995" s="111">
        <v>1222</v>
      </c>
      <c r="AT995" s="91"/>
    </row>
    <row r="996" spans="1:46">
      <c r="A996" s="7">
        <v>10</v>
      </c>
      <c r="B996">
        <v>2</v>
      </c>
      <c r="C996">
        <v>2</v>
      </c>
      <c r="D996">
        <v>3</v>
      </c>
      <c r="E996">
        <f t="shared" si="116"/>
        <v>4</v>
      </c>
      <c r="F996" s="7" t="s">
        <v>4020</v>
      </c>
      <c r="G996" s="28" t="s">
        <v>996</v>
      </c>
      <c r="H996" s="79">
        <v>11870</v>
      </c>
      <c r="I996" s="83"/>
      <c r="J996" s="1">
        <v>12137.9</v>
      </c>
      <c r="K996" s="25" t="s">
        <v>993</v>
      </c>
      <c r="L996" s="79">
        <v>12754</v>
      </c>
      <c r="M996" s="91" t="s">
        <v>993</v>
      </c>
      <c r="O996" s="111">
        <v>250</v>
      </c>
      <c r="R996" s="83">
        <v>12504</v>
      </c>
      <c r="S996" s="122">
        <v>12552.8</v>
      </c>
      <c r="T996" s="91"/>
      <c r="U996" s="79">
        <v>12631</v>
      </c>
      <c r="V996" s="117" t="s">
        <v>993</v>
      </c>
      <c r="Z996" s="83">
        <v>12631</v>
      </c>
      <c r="AA996" s="79">
        <v>11953</v>
      </c>
      <c r="AB996" s="117"/>
      <c r="AC996" s="111">
        <v>127</v>
      </c>
      <c r="AF996" s="83">
        <f t="shared" si="122"/>
        <v>11826</v>
      </c>
      <c r="AG996" s="28" t="s">
        <v>2843</v>
      </c>
      <c r="AP996" s="1">
        <v>12456</v>
      </c>
      <c r="AS996" s="111">
        <v>12558</v>
      </c>
    </row>
    <row r="997" spans="1:46">
      <c r="A997" s="7">
        <v>10</v>
      </c>
      <c r="B997">
        <v>2</v>
      </c>
      <c r="C997">
        <v>3</v>
      </c>
      <c r="E997">
        <f t="shared" si="116"/>
        <v>3</v>
      </c>
      <c r="F997" s="7" t="s">
        <v>453</v>
      </c>
      <c r="G997" s="6" t="s">
        <v>459</v>
      </c>
      <c r="H997" s="77">
        <v>129699</v>
      </c>
      <c r="J997" s="18">
        <v>134113</v>
      </c>
      <c r="K997" s="1" t="s">
        <v>2429</v>
      </c>
      <c r="L997" s="77">
        <v>140668</v>
      </c>
      <c r="O997" s="111">
        <v>438</v>
      </c>
      <c r="R997" s="83">
        <v>140230</v>
      </c>
      <c r="S997" s="77">
        <v>136877.5</v>
      </c>
      <c r="U997" s="77">
        <v>120833</v>
      </c>
      <c r="W997" s="111">
        <v>193</v>
      </c>
      <c r="Z997" s="83">
        <v>120640</v>
      </c>
      <c r="AA997" s="77">
        <v>235978</v>
      </c>
      <c r="AC997" s="111">
        <v>134</v>
      </c>
      <c r="AF997" s="83">
        <f t="shared" si="122"/>
        <v>235844</v>
      </c>
    </row>
    <row r="998" spans="1:46">
      <c r="A998" s="7">
        <v>10</v>
      </c>
      <c r="B998">
        <v>2</v>
      </c>
      <c r="C998">
        <v>3</v>
      </c>
      <c r="D998">
        <v>1</v>
      </c>
      <c r="E998">
        <f t="shared" si="116"/>
        <v>4</v>
      </c>
      <c r="F998" s="7" t="s">
        <v>4021</v>
      </c>
      <c r="G998" t="s">
        <v>1684</v>
      </c>
      <c r="H998" s="79">
        <v>41733</v>
      </c>
      <c r="I998" s="83"/>
      <c r="J998" s="1">
        <v>40256.5</v>
      </c>
      <c r="K998" s="1"/>
      <c r="L998" s="79">
        <v>39861</v>
      </c>
      <c r="M998" s="83"/>
      <c r="R998" s="83">
        <v>39861</v>
      </c>
      <c r="S998" s="79">
        <v>38818</v>
      </c>
      <c r="T998" s="83"/>
      <c r="U998" s="79">
        <v>39500</v>
      </c>
      <c r="V998" s="111"/>
      <c r="Z998" s="83">
        <v>39500</v>
      </c>
      <c r="AA998" s="79">
        <v>39506</v>
      </c>
      <c r="AB998" s="111"/>
      <c r="AF998" s="83">
        <f t="shared" si="122"/>
        <v>39506</v>
      </c>
      <c r="AG998" s="28" t="s">
        <v>2844</v>
      </c>
      <c r="AH998" s="79">
        <v>21730</v>
      </c>
      <c r="AN998" s="111">
        <v>21809</v>
      </c>
      <c r="AO998" s="91"/>
      <c r="AP998" s="1">
        <v>21809</v>
      </c>
      <c r="AS998" s="111">
        <v>21809</v>
      </c>
      <c r="AT998" s="91"/>
    </row>
    <row r="999" spans="1:46" hidden="1">
      <c r="A999" s="6"/>
      <c r="G999"/>
      <c r="H999" s="79"/>
      <c r="I999" s="83"/>
      <c r="J999" s="1"/>
      <c r="K999" s="1"/>
      <c r="L999" s="79"/>
      <c r="M999" s="83"/>
      <c r="S999" s="79"/>
      <c r="T999" s="83"/>
      <c r="U999" s="79"/>
      <c r="V999" s="111"/>
      <c r="AA999" s="79"/>
      <c r="AB999" s="111"/>
      <c r="AG999" s="28" t="s">
        <v>2845</v>
      </c>
      <c r="AH999" s="79">
        <v>4890</v>
      </c>
      <c r="AN999" s="111">
        <v>4842</v>
      </c>
      <c r="AO999" s="91"/>
      <c r="AP999" s="1">
        <v>4733</v>
      </c>
      <c r="AS999" s="111">
        <v>4768</v>
      </c>
      <c r="AT999" s="91"/>
    </row>
    <row r="1000" spans="1:46" hidden="1">
      <c r="A1000" s="7"/>
      <c r="F1000" s="7"/>
      <c r="G1000"/>
      <c r="H1000" s="79"/>
      <c r="I1000" s="83"/>
      <c r="J1000" s="1"/>
      <c r="K1000" s="1"/>
      <c r="L1000" s="79"/>
      <c r="M1000" s="83"/>
      <c r="S1000" s="79"/>
      <c r="T1000" s="83"/>
      <c r="U1000" s="79"/>
      <c r="V1000" s="111"/>
      <c r="AA1000" s="79"/>
      <c r="AB1000" s="111"/>
      <c r="AG1000" s="25" t="s">
        <v>998</v>
      </c>
      <c r="AH1000" s="79">
        <v>2260</v>
      </c>
      <c r="AN1000" s="111">
        <v>2264</v>
      </c>
      <c r="AO1000" s="91"/>
      <c r="AP1000" s="1">
        <v>2185</v>
      </c>
      <c r="AS1000" s="111">
        <v>2181</v>
      </c>
      <c r="AT1000" s="91"/>
    </row>
    <row r="1001" spans="1:46">
      <c r="A1001" s="7">
        <v>10</v>
      </c>
      <c r="B1001">
        <v>2</v>
      </c>
      <c r="C1001">
        <v>3</v>
      </c>
      <c r="D1001">
        <v>2</v>
      </c>
      <c r="E1001">
        <f t="shared" si="116"/>
        <v>4</v>
      </c>
      <c r="F1001" s="7" t="s">
        <v>4022</v>
      </c>
      <c r="G1001" t="s">
        <v>461</v>
      </c>
      <c r="H1001" s="79">
        <v>4686</v>
      </c>
      <c r="I1001" s="83"/>
      <c r="J1001" s="1">
        <v>4887</v>
      </c>
      <c r="K1001" s="1"/>
      <c r="L1001" s="79">
        <v>5096</v>
      </c>
      <c r="M1001" s="83"/>
      <c r="R1001" s="83">
        <v>5096</v>
      </c>
      <c r="S1001" s="79">
        <v>4970.8500000000004</v>
      </c>
      <c r="T1001" s="83"/>
      <c r="U1001" s="79">
        <v>5094</v>
      </c>
      <c r="V1001" s="111" t="s">
        <v>2846</v>
      </c>
      <c r="Z1001" s="83">
        <v>5094</v>
      </c>
      <c r="AA1001" s="79">
        <v>4187</v>
      </c>
      <c r="AB1001" s="111"/>
      <c r="AF1001" s="83">
        <f t="shared" ref="AF1001:AF1002" si="123">AA1001-SUM(AC1001:AE1001)</f>
        <v>4187</v>
      </c>
      <c r="AO1001" s="91"/>
      <c r="AT1001" s="91"/>
    </row>
    <row r="1002" spans="1:46">
      <c r="A1002" s="7">
        <v>10</v>
      </c>
      <c r="B1002">
        <v>2</v>
      </c>
      <c r="C1002">
        <v>3</v>
      </c>
      <c r="D1002">
        <v>3</v>
      </c>
      <c r="E1002">
        <f t="shared" si="116"/>
        <v>4</v>
      </c>
      <c r="F1002" s="7" t="s">
        <v>4023</v>
      </c>
      <c r="G1002" t="s">
        <v>462</v>
      </c>
      <c r="H1002" s="79">
        <v>59167</v>
      </c>
      <c r="I1002" s="83"/>
      <c r="J1002" s="1">
        <v>62876.7</v>
      </c>
      <c r="K1002" s="1"/>
      <c r="L1002" s="79">
        <v>68492</v>
      </c>
      <c r="M1002" s="83"/>
      <c r="R1002" s="83">
        <v>68492</v>
      </c>
      <c r="S1002" s="79">
        <v>67575.899999999994</v>
      </c>
      <c r="T1002" s="83"/>
      <c r="U1002" s="79">
        <v>50816</v>
      </c>
      <c r="V1002" s="111"/>
      <c r="Z1002" s="83">
        <v>50816</v>
      </c>
      <c r="AA1002" s="79">
        <v>167261</v>
      </c>
      <c r="AB1002" s="111"/>
      <c r="AF1002" s="83">
        <f t="shared" si="123"/>
        <v>167261</v>
      </c>
      <c r="AO1002" s="91"/>
      <c r="AT1002" s="91"/>
    </row>
    <row r="1003" spans="1:46" hidden="1">
      <c r="A1003" s="6"/>
      <c r="G1003"/>
      <c r="H1003" s="79"/>
      <c r="I1003" s="83"/>
      <c r="J1003" s="1"/>
      <c r="K1003" s="1"/>
      <c r="L1003" s="79"/>
      <c r="M1003" s="83"/>
      <c r="S1003" s="79"/>
      <c r="T1003" s="83"/>
      <c r="U1003" s="79"/>
      <c r="V1003" s="111"/>
      <c r="AA1003" s="79"/>
      <c r="AB1003" s="111"/>
      <c r="AG1003" s="28" t="s">
        <v>999</v>
      </c>
      <c r="AH1003" s="79">
        <v>18310</v>
      </c>
      <c r="AN1003" s="111">
        <v>20797</v>
      </c>
      <c r="AO1003" s="91"/>
      <c r="AP1003" s="1">
        <v>20312</v>
      </c>
      <c r="AS1003" s="111">
        <v>14656</v>
      </c>
      <c r="AT1003" s="91"/>
    </row>
    <row r="1004" spans="1:46" hidden="1">
      <c r="A1004" s="7"/>
      <c r="F1004" s="7"/>
      <c r="G1004"/>
      <c r="H1004" s="79"/>
      <c r="I1004" s="83"/>
      <c r="J1004" s="1"/>
      <c r="K1004" s="1"/>
      <c r="L1004" s="79"/>
      <c r="M1004" s="83"/>
      <c r="S1004" s="79"/>
      <c r="T1004" s="83"/>
      <c r="U1004" s="79"/>
      <c r="V1004" s="111"/>
      <c r="AA1004" s="79"/>
      <c r="AB1004" s="111"/>
      <c r="AG1004" s="28" t="s">
        <v>411</v>
      </c>
      <c r="AH1004" s="79">
        <v>32600</v>
      </c>
      <c r="AN1004" s="111">
        <v>39349</v>
      </c>
      <c r="AO1004" s="91"/>
      <c r="AP1004" s="1">
        <v>39293</v>
      </c>
      <c r="AS1004" s="111">
        <v>27926</v>
      </c>
      <c r="AT1004" s="91"/>
    </row>
    <row r="1005" spans="1:46">
      <c r="A1005" s="7">
        <v>10</v>
      </c>
      <c r="B1005">
        <v>2</v>
      </c>
      <c r="C1005">
        <v>3</v>
      </c>
      <c r="D1005">
        <v>4</v>
      </c>
      <c r="E1005">
        <f t="shared" si="116"/>
        <v>4</v>
      </c>
      <c r="F1005" s="7" t="s">
        <v>4024</v>
      </c>
      <c r="G1005" t="s">
        <v>463</v>
      </c>
      <c r="H1005" s="79">
        <v>23791</v>
      </c>
      <c r="I1005" s="83"/>
      <c r="J1005" s="1">
        <v>25764</v>
      </c>
      <c r="K1005" s="1"/>
      <c r="L1005" s="79">
        <v>26892</v>
      </c>
      <c r="M1005" s="83"/>
      <c r="O1005" s="111">
        <v>438</v>
      </c>
      <c r="R1005" s="83">
        <v>26454</v>
      </c>
      <c r="S1005" s="79">
        <v>25185.7</v>
      </c>
      <c r="T1005" s="83"/>
      <c r="U1005" s="79">
        <v>25105</v>
      </c>
      <c r="V1005" s="117" t="s">
        <v>2847</v>
      </c>
      <c r="W1005" s="111">
        <v>193</v>
      </c>
      <c r="Z1005" s="83">
        <v>24912</v>
      </c>
      <c r="AA1005" s="79">
        <v>24715</v>
      </c>
      <c r="AB1005" s="117"/>
      <c r="AC1005" s="111">
        <v>134</v>
      </c>
      <c r="AF1005" s="83">
        <f t="shared" ref="AF1005:AF1008" si="124">AA1005-SUM(AC1005:AE1005)</f>
        <v>24581</v>
      </c>
      <c r="AO1005" s="91"/>
      <c r="AT1005" s="91"/>
    </row>
    <row r="1006" spans="1:46">
      <c r="A1006" s="7">
        <v>10</v>
      </c>
      <c r="B1006">
        <v>2</v>
      </c>
      <c r="C1006">
        <v>3</v>
      </c>
      <c r="D1006">
        <v>5</v>
      </c>
      <c r="E1006">
        <f t="shared" si="116"/>
        <v>4</v>
      </c>
      <c r="F1006" s="7" t="s">
        <v>4025</v>
      </c>
      <c r="G1006" t="s">
        <v>1685</v>
      </c>
      <c r="H1006" s="79"/>
      <c r="I1006" s="83"/>
      <c r="J1006" s="1">
        <v>329</v>
      </c>
      <c r="K1006" s="1" t="s">
        <v>1686</v>
      </c>
      <c r="L1006" s="79">
        <v>327</v>
      </c>
      <c r="M1006" s="83"/>
      <c r="R1006" s="83">
        <v>327</v>
      </c>
      <c r="S1006" s="79">
        <v>327</v>
      </c>
      <c r="T1006" s="83"/>
      <c r="U1006" s="79">
        <v>318</v>
      </c>
      <c r="V1006" s="111" t="s">
        <v>2848</v>
      </c>
      <c r="Z1006" s="83">
        <v>318</v>
      </c>
      <c r="AA1006" s="79">
        <v>309</v>
      </c>
      <c r="AB1006" s="111"/>
      <c r="AF1006" s="83">
        <f t="shared" si="124"/>
        <v>309</v>
      </c>
      <c r="AO1006" s="91"/>
      <c r="AT1006" s="91"/>
    </row>
    <row r="1007" spans="1:46">
      <c r="A1007" s="7">
        <v>10</v>
      </c>
      <c r="B1007">
        <v>2</v>
      </c>
      <c r="C1007">
        <v>4</v>
      </c>
      <c r="E1007">
        <f t="shared" si="116"/>
        <v>3</v>
      </c>
      <c r="F1007" s="7" t="s">
        <v>454</v>
      </c>
      <c r="G1007" s="6" t="s">
        <v>465</v>
      </c>
      <c r="H1007" s="77">
        <v>271368</v>
      </c>
      <c r="J1007" s="26">
        <v>154866</v>
      </c>
      <c r="K1007" s="26"/>
      <c r="L1007" s="77">
        <v>200033</v>
      </c>
      <c r="N1007" s="77">
        <f>H1007/5231</f>
        <v>51.876887784362452</v>
      </c>
      <c r="O1007" s="111">
        <v>157552</v>
      </c>
      <c r="Q1007" s="111">
        <v>11900</v>
      </c>
      <c r="R1007" s="83">
        <v>30581</v>
      </c>
      <c r="S1007" s="77">
        <v>167633</v>
      </c>
      <c r="U1007" s="77">
        <v>141229</v>
      </c>
      <c r="W1007" s="111">
        <v>75537</v>
      </c>
      <c r="Y1007" s="111">
        <v>11130</v>
      </c>
      <c r="Z1007" s="83">
        <v>54562</v>
      </c>
      <c r="AA1007" s="77">
        <v>120674</v>
      </c>
      <c r="AC1007" s="111">
        <v>35391</v>
      </c>
      <c r="AD1007" s="111">
        <v>32900</v>
      </c>
      <c r="AE1007" s="111">
        <v>1829</v>
      </c>
      <c r="AF1007" s="83">
        <f t="shared" si="124"/>
        <v>50554</v>
      </c>
      <c r="AO1007" s="91" t="s">
        <v>1139</v>
      </c>
      <c r="AT1007" s="91"/>
    </row>
    <row r="1008" spans="1:46">
      <c r="A1008" s="7">
        <v>10</v>
      </c>
      <c r="B1008">
        <v>2</v>
      </c>
      <c r="C1008">
        <v>4</v>
      </c>
      <c r="D1008">
        <v>1</v>
      </c>
      <c r="E1008">
        <f t="shared" si="116"/>
        <v>4</v>
      </c>
      <c r="F1008" s="7" t="s">
        <v>4026</v>
      </c>
      <c r="G1008" t="s">
        <v>2849</v>
      </c>
      <c r="H1008" s="79">
        <v>237321</v>
      </c>
      <c r="I1008" s="83"/>
      <c r="J1008" s="1">
        <v>125607</v>
      </c>
      <c r="K1008" s="1"/>
      <c r="L1008" s="79">
        <v>165783</v>
      </c>
      <c r="M1008" s="83"/>
      <c r="O1008" s="111">
        <v>149008</v>
      </c>
      <c r="Q1008" s="111">
        <v>11900</v>
      </c>
      <c r="R1008" s="83">
        <v>4875</v>
      </c>
      <c r="S1008" s="79">
        <v>135811</v>
      </c>
      <c r="T1008" s="83"/>
      <c r="U1008" s="79">
        <v>107875</v>
      </c>
      <c r="V1008" s="111"/>
      <c r="W1008" s="111">
        <v>71455</v>
      </c>
      <c r="Y1008" s="111">
        <v>11130</v>
      </c>
      <c r="Z1008" s="83">
        <v>25290</v>
      </c>
      <c r="AA1008" s="79">
        <v>82471</v>
      </c>
      <c r="AB1008" s="111"/>
      <c r="AC1008" s="111">
        <v>32426</v>
      </c>
      <c r="AD1008" s="111">
        <v>32900</v>
      </c>
      <c r="AE1008" s="111">
        <v>1829</v>
      </c>
      <c r="AF1008" s="83">
        <f t="shared" si="124"/>
        <v>15316</v>
      </c>
    </row>
    <row r="1009" spans="1:46" hidden="1">
      <c r="A1009" s="6"/>
      <c r="G1009"/>
      <c r="H1009" s="79"/>
      <c r="I1009" s="83"/>
      <c r="J1009" s="1"/>
      <c r="K1009" s="1"/>
      <c r="L1009" s="79"/>
      <c r="M1009" s="83"/>
      <c r="S1009" s="79"/>
      <c r="T1009" s="83"/>
      <c r="U1009" s="79"/>
      <c r="V1009" s="111"/>
      <c r="AA1009" s="79"/>
      <c r="AB1009" s="111"/>
      <c r="AG1009" s="28" t="s">
        <v>1001</v>
      </c>
      <c r="AH1009" s="79">
        <v>23590</v>
      </c>
      <c r="AK1009" s="12"/>
      <c r="AL1009" s="12"/>
      <c r="AM1009" s="94"/>
      <c r="AN1009" s="113"/>
      <c r="AO1009" s="91"/>
      <c r="AS1009" s="113"/>
      <c r="AT1009" s="91"/>
    </row>
    <row r="1010" spans="1:46" hidden="1">
      <c r="A1010" s="7"/>
      <c r="F1010" s="7"/>
      <c r="G1010"/>
      <c r="H1010" s="79"/>
      <c r="I1010" s="83"/>
      <c r="J1010" s="1"/>
      <c r="K1010" s="1"/>
      <c r="L1010" s="79"/>
      <c r="M1010" s="83"/>
      <c r="S1010" s="79"/>
      <c r="T1010" s="83"/>
      <c r="U1010" s="79"/>
      <c r="V1010" s="111"/>
      <c r="AA1010" s="79"/>
      <c r="AB1010" s="111"/>
      <c r="AG1010" s="28" t="s">
        <v>2851</v>
      </c>
      <c r="AK1010" s="12"/>
      <c r="AL1010" s="12"/>
      <c r="AM1010" s="94"/>
      <c r="AN1010" s="113"/>
      <c r="AO1010" s="91"/>
      <c r="AP1010" s="1">
        <v>4547</v>
      </c>
      <c r="AS1010" s="117">
        <v>3025</v>
      </c>
      <c r="AT1010" s="91" t="s">
        <v>2852</v>
      </c>
    </row>
    <row r="1011" spans="1:46" hidden="1">
      <c r="A1011" s="7"/>
      <c r="F1011" s="7"/>
      <c r="G1011"/>
      <c r="H1011" s="79"/>
      <c r="I1011" s="83"/>
      <c r="J1011" s="1"/>
      <c r="K1011" s="1"/>
      <c r="L1011" s="79"/>
      <c r="M1011" s="83"/>
      <c r="S1011" s="79"/>
      <c r="T1011" s="83"/>
      <c r="U1011" s="79"/>
      <c r="V1011" s="111"/>
      <c r="AA1011" s="79"/>
      <c r="AB1011" s="111"/>
      <c r="AG1011" s="28" t="s">
        <v>1126</v>
      </c>
      <c r="AH1011" s="94"/>
      <c r="AI1011" s="95"/>
      <c r="AJ1011" s="113"/>
      <c r="AK1011" s="12"/>
      <c r="AL1011" s="12"/>
      <c r="AM1011" s="94"/>
      <c r="AN1011" s="111">
        <v>159033</v>
      </c>
      <c r="AO1011" s="91" t="s">
        <v>1138</v>
      </c>
      <c r="AQ1011" t="s">
        <v>3174</v>
      </c>
      <c r="AS1011" s="111">
        <v>104821</v>
      </c>
      <c r="AT1011" s="91" t="s">
        <v>2850</v>
      </c>
    </row>
    <row r="1012" spans="1:46" hidden="1">
      <c r="A1012" s="7"/>
      <c r="F1012" s="7"/>
      <c r="G1012"/>
      <c r="H1012" s="79"/>
      <c r="I1012" s="83"/>
      <c r="J1012" s="1"/>
      <c r="K1012" s="1"/>
      <c r="L1012" s="79"/>
      <c r="M1012" s="83"/>
      <c r="S1012" s="79"/>
      <c r="T1012" s="83"/>
      <c r="U1012" s="79"/>
      <c r="V1012" s="111"/>
      <c r="AA1012" s="79"/>
      <c r="AB1012" s="111"/>
      <c r="AG1012" s="28" t="s">
        <v>1000</v>
      </c>
      <c r="AH1012" s="79">
        <v>90730</v>
      </c>
      <c r="AJ1012" s="28" t="s">
        <v>1687</v>
      </c>
      <c r="AK1012" s="1">
        <v>70644</v>
      </c>
      <c r="AM1012" s="28" t="s">
        <v>3173</v>
      </c>
      <c r="AN1012" s="113"/>
      <c r="AO1012" s="91"/>
      <c r="AP1012" s="1">
        <v>76429.5</v>
      </c>
      <c r="AS1012" s="113"/>
      <c r="AT1012" s="91"/>
    </row>
    <row r="1013" spans="1:46" hidden="1">
      <c r="A1013" s="7"/>
      <c r="F1013" s="7"/>
      <c r="G1013"/>
      <c r="H1013" s="79"/>
      <c r="I1013" s="83"/>
      <c r="J1013" s="1"/>
      <c r="K1013" s="1"/>
      <c r="L1013" s="79"/>
      <c r="M1013" s="83"/>
      <c r="S1013" s="79"/>
      <c r="T1013" s="83"/>
      <c r="U1013" s="79"/>
      <c r="V1013" s="111"/>
      <c r="AA1013" s="79"/>
      <c r="AB1013" s="111"/>
      <c r="AG1013" s="28" t="s">
        <v>1002</v>
      </c>
      <c r="AH1013" s="79">
        <v>10320</v>
      </c>
      <c r="AJ1013" s="28" t="s">
        <v>1688</v>
      </c>
      <c r="AK1013" s="1">
        <v>12999</v>
      </c>
      <c r="AN1013" s="113"/>
      <c r="AO1013" s="91"/>
      <c r="AS1013" s="113"/>
      <c r="AT1013" s="91"/>
    </row>
    <row r="1014" spans="1:46" hidden="1">
      <c r="A1014" s="7"/>
      <c r="F1014" s="7"/>
      <c r="G1014"/>
      <c r="H1014" s="79"/>
      <c r="I1014" s="83"/>
      <c r="J1014" s="1"/>
      <c r="K1014" s="1"/>
      <c r="L1014" s="79"/>
      <c r="M1014" s="83"/>
      <c r="S1014" s="79"/>
      <c r="T1014" s="83"/>
      <c r="U1014" s="79"/>
      <c r="V1014" s="111"/>
      <c r="AA1014" s="79"/>
      <c r="AB1014" s="111"/>
      <c r="AG1014" s="28" t="s">
        <v>1003</v>
      </c>
      <c r="AH1014" s="79">
        <v>11240</v>
      </c>
      <c r="AJ1014" s="28" t="s">
        <v>1689</v>
      </c>
      <c r="AK1014" s="1">
        <v>9660</v>
      </c>
      <c r="AN1014" s="113"/>
      <c r="AO1014" s="91"/>
      <c r="AS1014" s="113"/>
      <c r="AT1014" s="91"/>
    </row>
    <row r="1015" spans="1:46" hidden="1">
      <c r="A1015" s="7"/>
      <c r="F1015" s="7"/>
      <c r="G1015"/>
      <c r="H1015" s="79"/>
      <c r="I1015" s="83"/>
      <c r="J1015" s="1"/>
      <c r="K1015" s="1"/>
      <c r="L1015" s="79"/>
      <c r="M1015" s="83"/>
      <c r="S1015" s="79"/>
      <c r="T1015" s="83"/>
      <c r="U1015" s="79"/>
      <c r="V1015" s="111"/>
      <c r="AA1015" s="79"/>
      <c r="AB1015" s="111"/>
      <c r="AG1015" s="28" t="s">
        <v>1004</v>
      </c>
      <c r="AH1015" s="79">
        <v>9650</v>
      </c>
      <c r="AK1015" s="12"/>
      <c r="AL1015" s="12"/>
      <c r="AM1015" s="94"/>
      <c r="AN1015" s="113"/>
      <c r="AO1015" s="91"/>
      <c r="AS1015" s="113"/>
      <c r="AT1015" s="91"/>
    </row>
    <row r="1016" spans="1:46" hidden="1">
      <c r="A1016" s="7"/>
      <c r="F1016" s="7"/>
      <c r="G1016"/>
      <c r="H1016" s="79"/>
      <c r="I1016" s="83"/>
      <c r="J1016" s="1"/>
      <c r="K1016" s="1"/>
      <c r="L1016" s="79"/>
      <c r="M1016" s="83"/>
      <c r="S1016" s="79"/>
      <c r="T1016" s="83"/>
      <c r="U1016" s="79"/>
      <c r="V1016" s="111"/>
      <c r="AA1016" s="79"/>
      <c r="AB1016" s="111"/>
      <c r="AG1016" s="28" t="s">
        <v>1005</v>
      </c>
      <c r="AH1016" s="79">
        <v>25620</v>
      </c>
      <c r="AK1016" s="12"/>
      <c r="AL1016" s="12"/>
      <c r="AM1016" s="94"/>
      <c r="AN1016" s="113"/>
      <c r="AO1016" s="91"/>
      <c r="AS1016" s="113"/>
      <c r="AT1016" s="91"/>
    </row>
    <row r="1017" spans="1:46" hidden="1">
      <c r="A1017" s="7"/>
      <c r="F1017" s="7"/>
      <c r="G1017"/>
      <c r="H1017" s="79"/>
      <c r="I1017" s="83"/>
      <c r="J1017" s="1"/>
      <c r="K1017" s="1"/>
      <c r="L1017" s="79"/>
      <c r="M1017" s="83"/>
      <c r="S1017" s="79"/>
      <c r="T1017" s="83"/>
      <c r="U1017" s="79"/>
      <c r="V1017" s="111"/>
      <c r="AA1017" s="79"/>
      <c r="AB1017" s="111"/>
      <c r="AG1017" s="28" t="s">
        <v>1006</v>
      </c>
      <c r="AH1017" s="79">
        <v>18990</v>
      </c>
      <c r="AK1017" s="12"/>
      <c r="AL1017" s="12"/>
      <c r="AM1017" s="94"/>
      <c r="AN1017" s="113"/>
      <c r="AO1017" s="91"/>
      <c r="AS1017" s="113"/>
      <c r="AT1017" s="91"/>
    </row>
    <row r="1018" spans="1:46">
      <c r="A1018" s="7">
        <v>10</v>
      </c>
      <c r="B1018">
        <v>2</v>
      </c>
      <c r="C1018">
        <v>4</v>
      </c>
      <c r="D1018">
        <v>2</v>
      </c>
      <c r="E1018">
        <f t="shared" ref="E1018:E1074" si="125">COUNT(A1018:D1018)</f>
        <v>4</v>
      </c>
      <c r="F1018" s="7" t="s">
        <v>4027</v>
      </c>
      <c r="G1018" t="s">
        <v>2853</v>
      </c>
      <c r="H1018" s="79">
        <v>34047</v>
      </c>
      <c r="I1018" s="83"/>
      <c r="J1018" s="1">
        <v>29259</v>
      </c>
      <c r="K1018" s="1"/>
      <c r="L1018" s="79">
        <v>34250</v>
      </c>
      <c r="M1018" s="83"/>
      <c r="O1018" s="111">
        <v>8544</v>
      </c>
      <c r="R1018" s="83">
        <v>25706</v>
      </c>
      <c r="S1018" s="79">
        <v>32822</v>
      </c>
      <c r="T1018" s="83"/>
      <c r="U1018" s="79">
        <v>33354</v>
      </c>
      <c r="V1018" s="111"/>
      <c r="W1018" s="111">
        <v>4082</v>
      </c>
      <c r="Z1018" s="83">
        <v>29272</v>
      </c>
      <c r="AA1018" s="79">
        <v>38203</v>
      </c>
      <c r="AB1018" s="111"/>
      <c r="AC1018" s="111">
        <v>2965</v>
      </c>
      <c r="AF1018" s="83">
        <f t="shared" ref="AF1018" si="126">AA1018-SUM(AC1018:AE1018)</f>
        <v>35238</v>
      </c>
      <c r="AG1018" s="28" t="s">
        <v>1690</v>
      </c>
      <c r="AH1018" s="89"/>
      <c r="AK1018" s="1">
        <v>18764</v>
      </c>
      <c r="AO1018" s="91"/>
      <c r="AP1018" s="1">
        <v>19861.599999999999</v>
      </c>
      <c r="AT1018" s="91"/>
    </row>
    <row r="1019" spans="1:46" hidden="1">
      <c r="A1019" s="6"/>
      <c r="G1019"/>
      <c r="H1019" s="79"/>
      <c r="I1019" s="83"/>
      <c r="J1019" s="1"/>
      <c r="K1019" s="1"/>
      <c r="L1019" s="79"/>
      <c r="M1019" s="83"/>
      <c r="S1019" s="79"/>
      <c r="T1019" s="83"/>
      <c r="U1019" s="79"/>
      <c r="V1019" s="111"/>
      <c r="AA1019" s="79"/>
      <c r="AB1019" s="111"/>
      <c r="AG1019" s="28" t="s">
        <v>2856</v>
      </c>
      <c r="AH1019" s="89"/>
      <c r="AO1019" s="91"/>
      <c r="AS1019" s="111">
        <v>20708</v>
      </c>
      <c r="AT1019" s="91"/>
    </row>
    <row r="1020" spans="1:46" hidden="1">
      <c r="A1020" s="6"/>
      <c r="G1020"/>
      <c r="H1020" s="79"/>
      <c r="I1020" s="83"/>
      <c r="J1020" s="1"/>
      <c r="K1020" s="1"/>
      <c r="L1020" s="79"/>
      <c r="M1020" s="83"/>
      <c r="S1020" s="79"/>
      <c r="T1020" s="83"/>
      <c r="U1020" s="79"/>
      <c r="V1020" s="111"/>
      <c r="AA1020" s="79"/>
      <c r="AB1020" s="111"/>
      <c r="AG1020" s="28" t="s">
        <v>1691</v>
      </c>
      <c r="AH1020" s="89"/>
      <c r="AK1020" s="1">
        <v>2727</v>
      </c>
      <c r="AO1020" s="91"/>
      <c r="AP1020" s="1">
        <v>2727</v>
      </c>
      <c r="AS1020" s="111">
        <v>2727</v>
      </c>
      <c r="AT1020" s="91"/>
    </row>
    <row r="1021" spans="1:46" hidden="1">
      <c r="A1021" s="6"/>
      <c r="G1021"/>
      <c r="H1021" s="79"/>
      <c r="I1021" s="83"/>
      <c r="J1021" s="1"/>
      <c r="K1021" s="1"/>
      <c r="L1021" s="79"/>
      <c r="M1021" s="83"/>
      <c r="S1021" s="79"/>
      <c r="T1021" s="83"/>
      <c r="U1021" s="79"/>
      <c r="V1021" s="111"/>
      <c r="AA1021" s="79"/>
      <c r="AB1021" s="111"/>
      <c r="AG1021" s="28" t="s">
        <v>1692</v>
      </c>
      <c r="AH1021" s="89"/>
      <c r="AK1021" s="1">
        <v>2389</v>
      </c>
      <c r="AO1021" s="91"/>
      <c r="AP1021" s="1">
        <v>2389</v>
      </c>
      <c r="AS1021" s="111">
        <v>2389</v>
      </c>
      <c r="AT1021" s="91"/>
    </row>
    <row r="1022" spans="1:46" hidden="1">
      <c r="A1022" s="6"/>
      <c r="G1022"/>
      <c r="H1022" s="79"/>
      <c r="I1022" s="83"/>
      <c r="J1022" s="1"/>
      <c r="K1022" s="1"/>
      <c r="L1022" s="79"/>
      <c r="M1022" s="83"/>
      <c r="S1022" s="79"/>
      <c r="T1022" s="83"/>
      <c r="U1022" s="79"/>
      <c r="V1022" s="111"/>
      <c r="AA1022" s="79"/>
      <c r="AB1022" s="111"/>
      <c r="AG1022" s="28" t="s">
        <v>2854</v>
      </c>
      <c r="AH1022" s="89"/>
      <c r="AO1022" s="91"/>
      <c r="AP1022" s="1">
        <v>2888</v>
      </c>
      <c r="AS1022" s="111">
        <v>2888</v>
      </c>
      <c r="AT1022" s="91"/>
    </row>
    <row r="1023" spans="1:46" hidden="1">
      <c r="A1023" s="6"/>
      <c r="G1023"/>
      <c r="H1023" s="79"/>
      <c r="I1023" s="83"/>
      <c r="J1023" s="1"/>
      <c r="K1023" s="1"/>
      <c r="L1023" s="79"/>
      <c r="M1023" s="83"/>
      <c r="S1023" s="79"/>
      <c r="T1023" s="83"/>
      <c r="U1023" s="79"/>
      <c r="V1023" s="111"/>
      <c r="AA1023" s="79"/>
      <c r="AB1023" s="111"/>
      <c r="AG1023" s="28" t="s">
        <v>2855</v>
      </c>
      <c r="AH1023" s="89"/>
      <c r="AO1023" s="91"/>
      <c r="AS1023" s="111">
        <v>2888</v>
      </c>
      <c r="AT1023" s="91"/>
    </row>
    <row r="1024" spans="1:46" hidden="1">
      <c r="A1024" s="6"/>
      <c r="G1024"/>
      <c r="H1024" s="79"/>
      <c r="I1024" s="83"/>
      <c r="J1024" s="1"/>
      <c r="K1024" s="1"/>
      <c r="L1024" s="79"/>
      <c r="M1024" s="83"/>
      <c r="S1024" s="79"/>
      <c r="T1024" s="83"/>
      <c r="U1024" s="79"/>
      <c r="V1024" s="111"/>
      <c r="AA1024" s="79"/>
      <c r="AB1024" s="111"/>
      <c r="AG1024" s="28" t="s">
        <v>1693</v>
      </c>
      <c r="AH1024" s="89"/>
      <c r="AK1024" s="1">
        <v>3047</v>
      </c>
      <c r="AL1024" s="1" t="s">
        <v>1694</v>
      </c>
      <c r="AO1024" s="91"/>
      <c r="AP1024" s="1">
        <v>3031</v>
      </c>
      <c r="AQ1024" t="s">
        <v>3175</v>
      </c>
      <c r="AT1024" s="91"/>
    </row>
    <row r="1025" spans="1:46">
      <c r="A1025" s="7">
        <v>10</v>
      </c>
      <c r="B1025">
        <v>3</v>
      </c>
      <c r="E1025">
        <f t="shared" si="125"/>
        <v>2</v>
      </c>
      <c r="F1025" s="7" t="s">
        <v>467</v>
      </c>
      <c r="G1025" s="6" t="s">
        <v>468</v>
      </c>
      <c r="H1025" s="77">
        <v>508937</v>
      </c>
      <c r="J1025" s="18">
        <v>562353</v>
      </c>
      <c r="K1025" s="1" t="s">
        <v>2423</v>
      </c>
      <c r="L1025" s="77">
        <v>563891</v>
      </c>
      <c r="R1025" s="83">
        <f>R1026+R1039+R1046+R1058</f>
        <v>499666</v>
      </c>
      <c r="S1025" s="77">
        <v>552621</v>
      </c>
      <c r="U1025" s="77">
        <v>510432</v>
      </c>
      <c r="W1025" s="111">
        <v>11344</v>
      </c>
      <c r="Y1025" s="111">
        <v>1297</v>
      </c>
      <c r="Z1025" s="83">
        <v>497791</v>
      </c>
      <c r="AA1025" s="77">
        <v>665757</v>
      </c>
      <c r="AO1025" s="91"/>
      <c r="AT1025" s="91"/>
    </row>
    <row r="1026" spans="1:46">
      <c r="A1026" s="7">
        <v>10</v>
      </c>
      <c r="B1026">
        <v>3</v>
      </c>
      <c r="C1026">
        <v>1</v>
      </c>
      <c r="E1026">
        <f t="shared" si="125"/>
        <v>3</v>
      </c>
      <c r="F1026" s="7" t="s">
        <v>469</v>
      </c>
      <c r="G1026" s="6" t="s">
        <v>455</v>
      </c>
      <c r="H1026" s="77">
        <v>223893</v>
      </c>
      <c r="J1026" s="18">
        <v>220474</v>
      </c>
      <c r="K1026" s="1" t="s">
        <v>2424</v>
      </c>
      <c r="L1026" s="77">
        <v>233225</v>
      </c>
      <c r="N1026" s="77">
        <f>H1026/2250</f>
        <v>99.507999999999996</v>
      </c>
      <c r="Q1026" s="111">
        <v>936</v>
      </c>
      <c r="R1026" s="83">
        <v>232289</v>
      </c>
      <c r="S1026" s="77">
        <v>226064</v>
      </c>
      <c r="U1026" s="77">
        <v>219482</v>
      </c>
      <c r="Y1026" s="111">
        <v>797</v>
      </c>
      <c r="Z1026" s="83">
        <v>218685</v>
      </c>
      <c r="AA1026" s="77">
        <v>222805</v>
      </c>
      <c r="AE1026" s="111">
        <v>786</v>
      </c>
      <c r="AF1026" s="83">
        <f t="shared" ref="AF1026:AF1028" si="127">AA1026-SUM(AC1026:AE1026)</f>
        <v>222019</v>
      </c>
      <c r="AL1026" s="1" t="s">
        <v>2435</v>
      </c>
    </row>
    <row r="1027" spans="1:46">
      <c r="A1027" s="7">
        <v>10</v>
      </c>
      <c r="B1027">
        <v>3</v>
      </c>
      <c r="C1027">
        <v>1</v>
      </c>
      <c r="D1027">
        <v>1</v>
      </c>
      <c r="E1027">
        <f t="shared" si="125"/>
        <v>4</v>
      </c>
      <c r="F1027" s="7" t="s">
        <v>4028</v>
      </c>
      <c r="G1027" t="s">
        <v>456</v>
      </c>
      <c r="H1027" s="79">
        <v>87617</v>
      </c>
      <c r="I1027" s="83"/>
      <c r="J1027" s="1">
        <v>83150</v>
      </c>
      <c r="K1027" s="1"/>
      <c r="L1027" s="79">
        <v>84432</v>
      </c>
      <c r="M1027" s="101" t="s">
        <v>1278</v>
      </c>
      <c r="N1027" s="77"/>
      <c r="R1027" s="83">
        <v>84432</v>
      </c>
      <c r="S1027" s="121">
        <v>69283</v>
      </c>
      <c r="T1027" s="101"/>
      <c r="U1027" s="79">
        <v>69543</v>
      </c>
      <c r="V1027" s="127" t="s">
        <v>2857</v>
      </c>
      <c r="Y1027" s="111">
        <v>797</v>
      </c>
      <c r="Z1027" s="83">
        <v>148289</v>
      </c>
      <c r="AA1027" s="79">
        <v>69352</v>
      </c>
      <c r="AB1027" s="127"/>
      <c r="AF1027" s="83">
        <f t="shared" si="127"/>
        <v>69352</v>
      </c>
    </row>
    <row r="1028" spans="1:46">
      <c r="A1028" s="7">
        <v>10</v>
      </c>
      <c r="B1028">
        <v>3</v>
      </c>
      <c r="C1028">
        <v>1</v>
      </c>
      <c r="D1028">
        <v>2</v>
      </c>
      <c r="E1028">
        <f t="shared" si="125"/>
        <v>4</v>
      </c>
      <c r="F1028" s="7" t="s">
        <v>4029</v>
      </c>
      <c r="G1028" t="s">
        <v>1695</v>
      </c>
      <c r="H1028" s="79">
        <v>135838</v>
      </c>
      <c r="I1028" s="83"/>
      <c r="J1028" s="1">
        <v>137058</v>
      </c>
      <c r="K1028" s="1"/>
      <c r="L1028" s="79">
        <v>147724</v>
      </c>
      <c r="M1028" s="83"/>
      <c r="Q1028" s="111">
        <v>936</v>
      </c>
      <c r="R1028" s="83">
        <v>146788</v>
      </c>
      <c r="S1028" s="79">
        <v>152797</v>
      </c>
      <c r="T1028" s="83"/>
      <c r="U1028" s="79">
        <v>149086</v>
      </c>
      <c r="V1028" s="111"/>
      <c r="AA1028" s="79">
        <v>152536</v>
      </c>
      <c r="AB1028" s="111"/>
      <c r="AE1028" s="111">
        <v>786</v>
      </c>
      <c r="AF1028" s="83">
        <f t="shared" si="127"/>
        <v>151750</v>
      </c>
      <c r="AG1028" s="28" t="s">
        <v>974</v>
      </c>
      <c r="AH1028" s="79">
        <v>10620</v>
      </c>
      <c r="AK1028" s="1">
        <v>10898</v>
      </c>
      <c r="AN1028" s="111">
        <v>11223</v>
      </c>
      <c r="AO1028" s="91"/>
      <c r="AP1028" s="1">
        <v>11114</v>
      </c>
      <c r="AS1028" s="111">
        <v>11289</v>
      </c>
      <c r="AT1028" s="91"/>
    </row>
    <row r="1029" spans="1:46" hidden="1">
      <c r="G1029"/>
      <c r="H1029" s="79"/>
      <c r="I1029" s="83"/>
      <c r="J1029" s="1"/>
      <c r="K1029" s="1"/>
      <c r="L1029" s="79"/>
      <c r="M1029" s="83"/>
      <c r="S1029" s="79"/>
      <c r="T1029" s="83"/>
      <c r="U1029" s="79"/>
      <c r="V1029" s="111"/>
      <c r="AA1029" s="79"/>
      <c r="AB1029" s="111"/>
      <c r="AG1029" s="28" t="s">
        <v>987</v>
      </c>
      <c r="AH1029" s="79">
        <v>28450</v>
      </c>
      <c r="AK1029" s="1">
        <v>28007</v>
      </c>
      <c r="AN1029" s="111">
        <v>56400</v>
      </c>
      <c r="AO1029" s="91" t="s">
        <v>1140</v>
      </c>
      <c r="AP1029" s="1">
        <v>29252.6</v>
      </c>
      <c r="AS1029" s="111">
        <v>56400</v>
      </c>
      <c r="AT1029" s="91" t="s">
        <v>2858</v>
      </c>
    </row>
    <row r="1030" spans="1:46" hidden="1">
      <c r="G1030"/>
      <c r="H1030" s="79"/>
      <c r="I1030" s="83"/>
      <c r="J1030" s="1"/>
      <c r="K1030" s="1"/>
      <c r="L1030" s="79"/>
      <c r="M1030" s="83"/>
      <c r="S1030" s="79"/>
      <c r="T1030" s="83"/>
      <c r="U1030" s="79"/>
      <c r="V1030" s="111"/>
      <c r="AA1030" s="79"/>
      <c r="AB1030" s="111"/>
      <c r="AG1030" s="28" t="s">
        <v>988</v>
      </c>
      <c r="AH1030" s="79">
        <v>19830</v>
      </c>
      <c r="AK1030" s="1">
        <v>19430</v>
      </c>
      <c r="AN1030" s="113"/>
      <c r="AO1030" s="91"/>
      <c r="AP1030" s="1">
        <v>23505</v>
      </c>
      <c r="AS1030" s="113"/>
      <c r="AT1030" s="91"/>
    </row>
    <row r="1031" spans="1:46" hidden="1">
      <c r="G1031"/>
      <c r="H1031" s="79"/>
      <c r="I1031" s="83"/>
      <c r="J1031" s="1"/>
      <c r="K1031" s="1"/>
      <c r="L1031" s="79"/>
      <c r="M1031" s="83"/>
      <c r="S1031" s="79"/>
      <c r="T1031" s="83"/>
      <c r="U1031" s="79"/>
      <c r="V1031" s="111"/>
      <c r="AA1031" s="79"/>
      <c r="AB1031" s="111"/>
      <c r="AG1031" s="28" t="s">
        <v>989</v>
      </c>
      <c r="AH1031" s="79">
        <v>8120</v>
      </c>
      <c r="AK1031" s="1">
        <v>9343</v>
      </c>
      <c r="AN1031" s="113"/>
      <c r="AO1031" s="91"/>
      <c r="AP1031" s="1">
        <v>10969</v>
      </c>
      <c r="AS1031" s="113"/>
      <c r="AT1031" s="91"/>
    </row>
    <row r="1032" spans="1:46" hidden="1">
      <c r="G1032"/>
      <c r="H1032" s="79"/>
      <c r="I1032" s="83"/>
      <c r="J1032" s="1"/>
      <c r="K1032" s="1"/>
      <c r="L1032" s="79"/>
      <c r="M1032" s="83"/>
      <c r="S1032" s="79"/>
      <c r="T1032" s="83"/>
      <c r="U1032" s="79"/>
      <c r="V1032" s="111"/>
      <c r="AA1032" s="79"/>
      <c r="AB1032" s="111"/>
      <c r="AG1032" s="28" t="s">
        <v>1007</v>
      </c>
      <c r="AH1032" s="79">
        <v>7250</v>
      </c>
      <c r="AK1032" s="1">
        <v>9165</v>
      </c>
      <c r="AN1032" s="111">
        <f>1555+10113</f>
        <v>11668</v>
      </c>
      <c r="AO1032" s="80" t="s">
        <v>990</v>
      </c>
      <c r="AP1032" s="1">
        <v>9494</v>
      </c>
      <c r="AS1032" s="111">
        <v>9410</v>
      </c>
      <c r="AT1032" s="80" t="s">
        <v>990</v>
      </c>
    </row>
    <row r="1033" spans="1:46" hidden="1">
      <c r="G1033"/>
      <c r="H1033" s="79"/>
      <c r="I1033" s="83"/>
      <c r="J1033" s="1"/>
      <c r="K1033" s="1"/>
      <c r="L1033" s="79"/>
      <c r="M1033" s="83"/>
      <c r="S1033" s="79"/>
      <c r="T1033" s="83"/>
      <c r="U1033" s="79"/>
      <c r="V1033" s="111"/>
      <c r="AA1033" s="79"/>
      <c r="AB1033" s="111"/>
      <c r="AG1033" s="28" t="s">
        <v>1008</v>
      </c>
      <c r="AH1033" s="79">
        <v>30280</v>
      </c>
      <c r="AK1033" s="1">
        <v>28784</v>
      </c>
      <c r="AL1033" s="1" t="s">
        <v>2425</v>
      </c>
      <c r="AN1033" s="111">
        <v>28784</v>
      </c>
      <c r="AO1033" s="91"/>
      <c r="AP1033" s="1">
        <v>28784</v>
      </c>
      <c r="AS1033" s="111">
        <v>28784</v>
      </c>
      <c r="AT1033" s="91"/>
    </row>
    <row r="1034" spans="1:46" hidden="1">
      <c r="G1034"/>
      <c r="H1034" s="79"/>
      <c r="I1034" s="83"/>
      <c r="J1034" s="1"/>
      <c r="K1034" s="1"/>
      <c r="L1034" s="79"/>
      <c r="M1034" s="83"/>
      <c r="S1034" s="79"/>
      <c r="T1034" s="83"/>
      <c r="U1034" s="79"/>
      <c r="V1034" s="111"/>
      <c r="AA1034" s="79"/>
      <c r="AB1034" s="111"/>
      <c r="AG1034" s="28" t="s">
        <v>1696</v>
      </c>
      <c r="AH1034" s="94"/>
      <c r="AK1034" s="1">
        <v>6532</v>
      </c>
      <c r="AO1034" s="91"/>
      <c r="AP1034" s="1">
        <f>15676.9+1699.2</f>
        <v>17376.099999999999</v>
      </c>
      <c r="AS1034" s="111">
        <f>2924+15677+2306+453</f>
        <v>21360</v>
      </c>
      <c r="AT1034" s="91"/>
    </row>
    <row r="1035" spans="1:46" hidden="1">
      <c r="G1035"/>
      <c r="H1035" s="79"/>
      <c r="I1035" s="83"/>
      <c r="J1035" s="1"/>
      <c r="K1035" s="1"/>
      <c r="L1035" s="79"/>
      <c r="M1035" s="83"/>
      <c r="S1035" s="79"/>
      <c r="T1035" s="83"/>
      <c r="U1035" s="79"/>
      <c r="V1035" s="111"/>
      <c r="AA1035" s="79"/>
      <c r="AB1035" s="111"/>
      <c r="AG1035" s="25" t="s">
        <v>411</v>
      </c>
      <c r="AH1035" s="79">
        <v>12160</v>
      </c>
      <c r="AK1035" s="1">
        <v>7886</v>
      </c>
      <c r="AN1035" s="111">
        <v>3931</v>
      </c>
      <c r="AO1035" s="91"/>
      <c r="AP1035" s="1">
        <v>3878.7</v>
      </c>
      <c r="AS1035" s="111">
        <v>3474</v>
      </c>
      <c r="AT1035" s="91"/>
    </row>
    <row r="1036" spans="1:46" hidden="1">
      <c r="G1036"/>
      <c r="H1036" s="79"/>
      <c r="I1036" s="83"/>
      <c r="J1036" s="1"/>
      <c r="K1036" s="1"/>
      <c r="L1036" s="79"/>
      <c r="M1036" s="83"/>
      <c r="S1036" s="79"/>
      <c r="T1036" s="83"/>
      <c r="U1036" s="79"/>
      <c r="V1036" s="111"/>
      <c r="AA1036" s="79"/>
      <c r="AB1036" s="111"/>
      <c r="AG1036" s="28" t="s">
        <v>2859</v>
      </c>
      <c r="AS1036" s="111">
        <v>3725</v>
      </c>
    </row>
    <row r="1037" spans="1:46">
      <c r="A1037" s="7">
        <v>10</v>
      </c>
      <c r="B1037">
        <v>3</v>
      </c>
      <c r="C1037">
        <v>1</v>
      </c>
      <c r="D1037">
        <v>3</v>
      </c>
      <c r="E1037">
        <f t="shared" si="125"/>
        <v>4</v>
      </c>
      <c r="F1037" s="7" t="s">
        <v>4030</v>
      </c>
      <c r="G1037" t="s">
        <v>457</v>
      </c>
      <c r="H1037" s="79">
        <v>438</v>
      </c>
      <c r="I1037" s="83"/>
      <c r="J1037" s="1">
        <v>265</v>
      </c>
      <c r="K1037" s="1"/>
      <c r="L1037" s="79">
        <v>1069</v>
      </c>
      <c r="M1037" s="83"/>
      <c r="R1037" s="83">
        <v>1069</v>
      </c>
      <c r="S1037" s="79">
        <v>4428</v>
      </c>
      <c r="T1037" s="83"/>
      <c r="U1037" s="79">
        <v>853</v>
      </c>
      <c r="V1037" s="111"/>
      <c r="Z1037" s="83">
        <v>853</v>
      </c>
      <c r="AA1037" s="79">
        <v>917</v>
      </c>
      <c r="AB1037" s="111"/>
      <c r="AF1037" s="83">
        <f t="shared" ref="AF1037" si="128">AA1037-SUM(AC1037:AE1037)</f>
        <v>917</v>
      </c>
      <c r="AG1037" s="28" t="s">
        <v>2860</v>
      </c>
      <c r="AO1037" s="91"/>
      <c r="AP1037" s="1">
        <v>238</v>
      </c>
      <c r="AS1037" s="111">
        <v>462</v>
      </c>
      <c r="AT1037" s="91"/>
    </row>
    <row r="1038" spans="1:46" hidden="1">
      <c r="A1038" s="6"/>
      <c r="G1038"/>
      <c r="H1038" s="79"/>
      <c r="I1038" s="83"/>
      <c r="J1038" s="1"/>
      <c r="K1038" s="1"/>
      <c r="L1038" s="79"/>
      <c r="M1038" s="83"/>
      <c r="S1038" s="79"/>
      <c r="T1038" s="83"/>
      <c r="U1038" s="79"/>
      <c r="V1038" s="111"/>
      <c r="AA1038" s="79"/>
      <c r="AB1038" s="111"/>
      <c r="AG1038" s="28" t="s">
        <v>3176</v>
      </c>
      <c r="AO1038" s="91"/>
      <c r="AP1038" s="1">
        <v>3521</v>
      </c>
      <c r="AT1038" s="91"/>
    </row>
    <row r="1039" spans="1:46">
      <c r="A1039" s="7">
        <v>10</v>
      </c>
      <c r="B1039">
        <v>3</v>
      </c>
      <c r="C1039">
        <v>2</v>
      </c>
      <c r="E1039">
        <f t="shared" si="125"/>
        <v>3</v>
      </c>
      <c r="F1039" s="7" t="s">
        <v>470</v>
      </c>
      <c r="G1039" s="6" t="s">
        <v>458</v>
      </c>
      <c r="H1039" s="77">
        <v>66292</v>
      </c>
      <c r="J1039" s="18">
        <v>69193</v>
      </c>
      <c r="L1039" s="77">
        <v>88359</v>
      </c>
      <c r="O1039" s="111">
        <v>10666</v>
      </c>
      <c r="R1039" s="83">
        <v>77693</v>
      </c>
      <c r="S1039" s="77">
        <v>89665</v>
      </c>
      <c r="U1039" s="77">
        <v>81133</v>
      </c>
      <c r="W1039" s="111">
        <v>10311</v>
      </c>
      <c r="Z1039" s="83">
        <v>70822</v>
      </c>
      <c r="AA1039" s="77">
        <v>83532</v>
      </c>
      <c r="AC1039" s="111">
        <v>10576</v>
      </c>
      <c r="AF1039" s="83">
        <f t="shared" ref="AF1039:AF1040" si="129">AA1039-SUM(AC1039:AE1039)</f>
        <v>72956</v>
      </c>
      <c r="AO1039" s="91"/>
      <c r="AT1039" s="91"/>
    </row>
    <row r="1040" spans="1:46">
      <c r="A1040" s="7">
        <v>10</v>
      </c>
      <c r="B1040">
        <v>3</v>
      </c>
      <c r="C1040">
        <v>2</v>
      </c>
      <c r="D1040">
        <v>1</v>
      </c>
      <c r="E1040">
        <f t="shared" si="125"/>
        <v>4</v>
      </c>
      <c r="F1040" s="7" t="s">
        <v>4031</v>
      </c>
      <c r="G1040" t="s">
        <v>1697</v>
      </c>
      <c r="H1040" s="79"/>
      <c r="I1040" s="83"/>
      <c r="J1040" s="1">
        <v>50876</v>
      </c>
      <c r="K1040" s="1"/>
      <c r="L1040" s="79">
        <v>68929</v>
      </c>
      <c r="M1040" s="83"/>
      <c r="N1040" s="77">
        <f>H1039/2250</f>
        <v>29.463111111111111</v>
      </c>
      <c r="O1040" s="111">
        <v>10000</v>
      </c>
      <c r="R1040" s="83">
        <v>58929</v>
      </c>
      <c r="S1040" s="79">
        <v>68125</v>
      </c>
      <c r="T1040" s="83"/>
      <c r="U1040" s="79">
        <v>61132</v>
      </c>
      <c r="V1040" s="111"/>
      <c r="W1040" s="111">
        <v>10000</v>
      </c>
      <c r="Z1040" s="83">
        <v>51132</v>
      </c>
      <c r="AA1040" s="79">
        <v>63469</v>
      </c>
      <c r="AB1040" s="111"/>
      <c r="AC1040" s="111">
        <v>10000</v>
      </c>
      <c r="AF1040" s="83">
        <f t="shared" si="129"/>
        <v>53469</v>
      </c>
      <c r="AG1040" s="28" t="s">
        <v>994</v>
      </c>
      <c r="AH1040" s="79">
        <v>13040</v>
      </c>
      <c r="AK1040" s="1">
        <v>15502</v>
      </c>
      <c r="AN1040" s="111">
        <f>4179+17692</f>
        <v>21871</v>
      </c>
      <c r="AO1040" s="91"/>
      <c r="AP1040" s="1">
        <f>4179+17691</f>
        <v>21870</v>
      </c>
      <c r="AS1040" s="111">
        <f>4179+17692</f>
        <v>21871</v>
      </c>
      <c r="AT1040" s="91"/>
    </row>
    <row r="1041" spans="1:46" hidden="1">
      <c r="A1041" s="6"/>
      <c r="G1041"/>
      <c r="H1041" s="79"/>
      <c r="I1041" s="83"/>
      <c r="J1041" s="1"/>
      <c r="K1041" s="1"/>
      <c r="L1041" s="79"/>
      <c r="M1041" s="83"/>
      <c r="S1041" s="79"/>
      <c r="T1041" s="83"/>
      <c r="U1041" s="79"/>
      <c r="V1041" s="111"/>
      <c r="AA1041" s="79"/>
      <c r="AB1041" s="111"/>
      <c r="AG1041" s="28" t="s">
        <v>1698</v>
      </c>
      <c r="AH1041" s="79">
        <v>5640</v>
      </c>
      <c r="AK1041" s="1">
        <v>5846</v>
      </c>
      <c r="AN1041" s="111">
        <v>6352</v>
      </c>
      <c r="AO1041" s="91"/>
      <c r="AP1041" s="1">
        <v>6272</v>
      </c>
      <c r="AS1041" s="111">
        <v>6713</v>
      </c>
      <c r="AT1041" s="91"/>
    </row>
    <row r="1042" spans="1:46" hidden="1">
      <c r="A1042" s="7"/>
      <c r="F1042" s="7"/>
      <c r="G1042"/>
      <c r="H1042" s="79"/>
      <c r="I1042" s="83"/>
      <c r="J1042" s="1"/>
      <c r="K1042" s="1"/>
      <c r="L1042" s="79"/>
      <c r="M1042" s="83"/>
      <c r="S1042" s="79"/>
      <c r="T1042" s="83"/>
      <c r="U1042" s="79"/>
      <c r="V1042" s="111"/>
      <c r="AA1042" s="79"/>
      <c r="AB1042" s="111"/>
      <c r="AG1042" s="28" t="s">
        <v>974</v>
      </c>
      <c r="AH1042" s="79">
        <v>26940</v>
      </c>
      <c r="AK1042" s="1">
        <v>27234</v>
      </c>
      <c r="AN1042" s="111">
        <v>37170</v>
      </c>
      <c r="AO1042" s="91"/>
      <c r="AP1042" s="1">
        <v>36891</v>
      </c>
      <c r="AS1042" s="111">
        <v>28624</v>
      </c>
      <c r="AT1042" s="91"/>
    </row>
    <row r="1043" spans="1:46">
      <c r="A1043" s="7">
        <v>10</v>
      </c>
      <c r="B1043">
        <v>3</v>
      </c>
      <c r="C1043">
        <v>2</v>
      </c>
      <c r="D1043">
        <v>2</v>
      </c>
      <c r="E1043">
        <f t="shared" si="125"/>
        <v>4</v>
      </c>
      <c r="F1043" s="7" t="s">
        <v>4032</v>
      </c>
      <c r="G1043" s="14" t="s">
        <v>995</v>
      </c>
      <c r="H1043" s="79">
        <v>850</v>
      </c>
      <c r="I1043" s="83"/>
      <c r="J1043" s="1">
        <v>878</v>
      </c>
      <c r="K1043" s="1"/>
      <c r="L1043" s="79">
        <v>1048</v>
      </c>
      <c r="M1043" s="83"/>
      <c r="R1043" s="83">
        <v>1048</v>
      </c>
      <c r="S1043" s="79">
        <v>3265</v>
      </c>
      <c r="T1043" s="83"/>
      <c r="U1043" s="79">
        <v>934</v>
      </c>
      <c r="V1043" s="111"/>
      <c r="AA1043" s="79">
        <v>998</v>
      </c>
      <c r="AB1043" s="111"/>
      <c r="AF1043" s="83">
        <f t="shared" ref="AF1043" si="130">AA1043-SUM(AC1043:AE1043)</f>
        <v>998</v>
      </c>
      <c r="AG1043" s="28" t="s">
        <v>2861</v>
      </c>
      <c r="AO1043" s="91"/>
      <c r="AP1043" s="1">
        <v>792</v>
      </c>
      <c r="AS1043" s="111">
        <v>591</v>
      </c>
      <c r="AT1043" s="91"/>
    </row>
    <row r="1044" spans="1:46" hidden="1">
      <c r="A1044" s="6"/>
      <c r="G1044" s="14"/>
      <c r="H1044" s="79"/>
      <c r="I1044" s="83"/>
      <c r="J1044" s="1"/>
      <c r="K1044" s="1"/>
      <c r="L1044" s="79"/>
      <c r="M1044" s="83"/>
      <c r="S1044" s="79"/>
      <c r="T1044" s="83"/>
      <c r="U1044" s="79"/>
      <c r="V1044" s="111"/>
      <c r="AA1044" s="79"/>
      <c r="AB1044" s="111"/>
      <c r="AG1044" s="28" t="s">
        <v>3177</v>
      </c>
      <c r="AO1044" s="91"/>
      <c r="AP1044" s="1">
        <v>2262</v>
      </c>
      <c r="AT1044" s="91"/>
    </row>
    <row r="1045" spans="1:46">
      <c r="A1045" s="7">
        <v>10</v>
      </c>
      <c r="B1045">
        <v>3</v>
      </c>
      <c r="C1045">
        <v>2</v>
      </c>
      <c r="D1045">
        <v>3</v>
      </c>
      <c r="E1045">
        <f t="shared" si="125"/>
        <v>4</v>
      </c>
      <c r="F1045" s="7" t="s">
        <v>4033</v>
      </c>
      <c r="G1045" s="14" t="s">
        <v>996</v>
      </c>
      <c r="H1045" s="79">
        <v>17160</v>
      </c>
      <c r="I1045" s="83"/>
      <c r="J1045" s="1">
        <v>17424</v>
      </c>
      <c r="K1045" s="1"/>
      <c r="L1045" s="79">
        <v>18382</v>
      </c>
      <c r="M1045" s="83"/>
      <c r="O1045" s="111">
        <v>666</v>
      </c>
      <c r="R1045" s="83">
        <v>17716</v>
      </c>
      <c r="S1045" s="79">
        <v>18275</v>
      </c>
      <c r="T1045" s="91" t="s">
        <v>993</v>
      </c>
      <c r="U1045" s="79">
        <v>19067</v>
      </c>
      <c r="V1045" s="111"/>
      <c r="W1045" s="111">
        <v>311</v>
      </c>
      <c r="Z1045" s="83">
        <v>18756</v>
      </c>
      <c r="AA1045" s="79">
        <v>19065</v>
      </c>
      <c r="AB1045" s="111"/>
      <c r="AC1045" s="111">
        <v>576</v>
      </c>
      <c r="AF1045" s="83">
        <f t="shared" ref="AF1045:AF1047" si="131">AA1045-SUM(AC1045:AE1045)</f>
        <v>18489</v>
      </c>
      <c r="AT1045" s="91"/>
    </row>
    <row r="1046" spans="1:46">
      <c r="A1046" s="7">
        <v>10</v>
      </c>
      <c r="B1046">
        <v>3</v>
      </c>
      <c r="C1046">
        <v>3</v>
      </c>
      <c r="E1046">
        <f t="shared" si="125"/>
        <v>3</v>
      </c>
      <c r="F1046" s="7" t="s">
        <v>471</v>
      </c>
      <c r="G1046" s="6" t="s">
        <v>459</v>
      </c>
      <c r="H1046" s="77">
        <v>168300</v>
      </c>
      <c r="J1046" s="18">
        <v>166365</v>
      </c>
      <c r="L1046" s="77">
        <v>170896</v>
      </c>
      <c r="N1046" s="77">
        <f>H1046/2250</f>
        <v>74.8</v>
      </c>
      <c r="O1046" s="111">
        <v>350</v>
      </c>
      <c r="R1046" s="83">
        <v>170546</v>
      </c>
      <c r="S1046" s="77">
        <v>169314</v>
      </c>
      <c r="U1046" s="77">
        <v>178468</v>
      </c>
      <c r="W1046" s="111">
        <v>83</v>
      </c>
      <c r="Z1046" s="83">
        <v>178385</v>
      </c>
      <c r="AA1046" s="77">
        <v>178226</v>
      </c>
      <c r="AC1046" s="111">
        <v>259</v>
      </c>
      <c r="AF1046" s="83">
        <f t="shared" si="131"/>
        <v>177967</v>
      </c>
    </row>
    <row r="1047" spans="1:46">
      <c r="A1047" s="7">
        <v>10</v>
      </c>
      <c r="B1047">
        <v>3</v>
      </c>
      <c r="C1047">
        <v>3</v>
      </c>
      <c r="D1047">
        <v>1</v>
      </c>
      <c r="E1047">
        <f t="shared" si="125"/>
        <v>4</v>
      </c>
      <c r="F1047" s="7" t="s">
        <v>4034</v>
      </c>
      <c r="G1047" t="s">
        <v>460</v>
      </c>
      <c r="H1047" s="79">
        <v>21496</v>
      </c>
      <c r="I1047" s="83"/>
      <c r="J1047" s="1"/>
      <c r="K1047" s="1"/>
      <c r="L1047" s="79">
        <v>21216</v>
      </c>
      <c r="M1047" s="83"/>
      <c r="N1047" s="77"/>
      <c r="R1047" s="83">
        <v>21216</v>
      </c>
      <c r="S1047" s="79">
        <v>20697</v>
      </c>
      <c r="T1047" s="83"/>
      <c r="U1047" s="79">
        <v>21213</v>
      </c>
      <c r="V1047" s="111"/>
      <c r="Z1047" s="83">
        <v>21213</v>
      </c>
      <c r="AA1047" s="79">
        <v>20912</v>
      </c>
      <c r="AB1047" s="111"/>
      <c r="AF1047" s="83">
        <f t="shared" si="131"/>
        <v>20912</v>
      </c>
    </row>
    <row r="1048" spans="1:46" hidden="1">
      <c r="A1048" s="6"/>
      <c r="G1048"/>
      <c r="H1048" s="79"/>
      <c r="I1048" s="83"/>
      <c r="J1048" s="1"/>
      <c r="K1048" s="1"/>
      <c r="L1048" s="79"/>
      <c r="M1048" s="83"/>
      <c r="N1048" s="77"/>
      <c r="S1048" s="79"/>
      <c r="T1048" s="83"/>
      <c r="U1048" s="79"/>
      <c r="V1048" s="111"/>
      <c r="AA1048" s="79"/>
      <c r="AB1048" s="111"/>
      <c r="AG1048" s="28" t="s">
        <v>997</v>
      </c>
      <c r="AH1048" s="79">
        <v>11780</v>
      </c>
      <c r="AK1048" s="1">
        <v>11782</v>
      </c>
      <c r="AN1048" s="111">
        <v>11782</v>
      </c>
      <c r="AO1048" s="91"/>
      <c r="AP1048" s="1">
        <v>11782</v>
      </c>
      <c r="AS1048" s="111">
        <v>11864</v>
      </c>
      <c r="AT1048" s="91"/>
    </row>
    <row r="1049" spans="1:46" hidden="1">
      <c r="A1049" s="7"/>
      <c r="F1049" s="7"/>
      <c r="G1049"/>
      <c r="H1049" s="79"/>
      <c r="I1049" s="83"/>
      <c r="J1049" s="1"/>
      <c r="K1049" s="1"/>
      <c r="L1049" s="79"/>
      <c r="M1049" s="83"/>
      <c r="N1049" s="77"/>
      <c r="S1049" s="79"/>
      <c r="T1049" s="83"/>
      <c r="U1049" s="79"/>
      <c r="V1049" s="111"/>
      <c r="AA1049" s="79"/>
      <c r="AB1049" s="111"/>
      <c r="AG1049" s="28" t="s">
        <v>2845</v>
      </c>
      <c r="AH1049" s="79">
        <v>2100</v>
      </c>
      <c r="AK1049" s="1">
        <v>2122</v>
      </c>
      <c r="AN1049" s="111">
        <v>2232</v>
      </c>
      <c r="AO1049" s="91"/>
      <c r="AP1049" s="1">
        <v>2167</v>
      </c>
      <c r="AS1049" s="111">
        <v>2185</v>
      </c>
      <c r="AT1049" s="91"/>
    </row>
    <row r="1050" spans="1:46" hidden="1">
      <c r="A1050" s="7"/>
      <c r="F1050" s="7"/>
      <c r="G1050"/>
      <c r="H1050" s="79"/>
      <c r="I1050" s="83"/>
      <c r="J1050" s="1"/>
      <c r="K1050" s="1"/>
      <c r="L1050" s="79"/>
      <c r="M1050" s="83"/>
      <c r="S1050" s="79"/>
      <c r="T1050" s="83"/>
      <c r="U1050" s="79"/>
      <c r="V1050" s="111"/>
      <c r="AA1050" s="79"/>
      <c r="AB1050" s="111"/>
      <c r="AG1050" s="25" t="s">
        <v>1009</v>
      </c>
      <c r="AH1050" s="79">
        <v>1160</v>
      </c>
      <c r="AK1050" s="1">
        <v>1177</v>
      </c>
      <c r="AN1050" s="111">
        <v>1248</v>
      </c>
      <c r="AO1050" s="91"/>
      <c r="AP1050" s="1">
        <v>1200</v>
      </c>
      <c r="AS1050" s="111">
        <v>1232</v>
      </c>
      <c r="AT1050" s="91"/>
    </row>
    <row r="1051" spans="1:46" hidden="1">
      <c r="A1051" s="7"/>
      <c r="F1051" s="7"/>
      <c r="G1051"/>
      <c r="H1051" s="79"/>
      <c r="I1051" s="83"/>
      <c r="J1051" s="1"/>
      <c r="K1051" s="1"/>
      <c r="L1051" s="79"/>
      <c r="M1051" s="83"/>
      <c r="S1051" s="79"/>
      <c r="T1051" s="83"/>
      <c r="U1051" s="79"/>
      <c r="V1051" s="111"/>
      <c r="AA1051" s="79"/>
      <c r="AB1051" s="111"/>
      <c r="AG1051" s="25" t="s">
        <v>1141</v>
      </c>
      <c r="AH1051" s="98"/>
      <c r="AI1051" s="99"/>
      <c r="AJ1051" s="158"/>
      <c r="AK1051" s="13">
        <v>1772</v>
      </c>
      <c r="AL1051" s="13"/>
      <c r="AM1051" s="98"/>
      <c r="AN1051" s="111">
        <v>2044</v>
      </c>
      <c r="AO1051" s="91"/>
      <c r="AP1051" s="1">
        <v>1985</v>
      </c>
      <c r="AS1051" s="111">
        <v>2002</v>
      </c>
      <c r="AT1051" s="91"/>
    </row>
    <row r="1052" spans="1:46">
      <c r="A1052" s="7">
        <v>10</v>
      </c>
      <c r="B1052">
        <v>3</v>
      </c>
      <c r="C1052">
        <v>3</v>
      </c>
      <c r="D1052">
        <v>2</v>
      </c>
      <c r="E1052">
        <f t="shared" si="125"/>
        <v>4</v>
      </c>
      <c r="F1052" s="7" t="s">
        <v>4035</v>
      </c>
      <c r="G1052" t="s">
        <v>473</v>
      </c>
      <c r="H1052" s="79">
        <v>2256</v>
      </c>
      <c r="I1052" s="83"/>
      <c r="J1052" s="1">
        <v>2473</v>
      </c>
      <c r="K1052" s="1"/>
      <c r="L1052" s="79">
        <v>2448</v>
      </c>
      <c r="M1052" s="83"/>
      <c r="R1052" s="83">
        <v>2448</v>
      </c>
      <c r="S1052" s="79">
        <v>2443</v>
      </c>
      <c r="T1052" s="83"/>
      <c r="U1052" s="79">
        <v>2447</v>
      </c>
      <c r="V1052" s="111" t="s">
        <v>2846</v>
      </c>
      <c r="Z1052" s="83">
        <v>2447</v>
      </c>
      <c r="AA1052" s="79">
        <v>2040</v>
      </c>
      <c r="AB1052" s="111"/>
      <c r="AF1052" s="83">
        <f t="shared" ref="AF1052:AF1053" si="132">AA1052-SUM(AC1052:AE1052)</f>
        <v>2040</v>
      </c>
      <c r="AO1052" s="91"/>
      <c r="AT1052" s="91"/>
    </row>
    <row r="1053" spans="1:46">
      <c r="A1053" s="7">
        <v>10</v>
      </c>
      <c r="B1053">
        <v>3</v>
      </c>
      <c r="C1053">
        <v>3</v>
      </c>
      <c r="D1053">
        <v>3</v>
      </c>
      <c r="E1053">
        <f t="shared" si="125"/>
        <v>4</v>
      </c>
      <c r="F1053" s="7" t="s">
        <v>4036</v>
      </c>
      <c r="G1053" t="s">
        <v>462</v>
      </c>
      <c r="H1053" s="79">
        <v>130404</v>
      </c>
      <c r="I1053" s="83"/>
      <c r="J1053" s="1">
        <v>128538</v>
      </c>
      <c r="K1053" s="1"/>
      <c r="L1053" s="79">
        <v>131723</v>
      </c>
      <c r="M1053" s="83"/>
      <c r="R1053" s="83">
        <v>131723</v>
      </c>
      <c r="S1053" s="79">
        <v>131106</v>
      </c>
      <c r="T1053" s="83"/>
      <c r="U1053" s="79">
        <v>139296</v>
      </c>
      <c r="V1053" s="111"/>
      <c r="AA1053" s="79">
        <v>139758</v>
      </c>
      <c r="AB1053" s="111"/>
      <c r="AF1053" s="83">
        <f t="shared" si="132"/>
        <v>139758</v>
      </c>
      <c r="AO1053" s="91"/>
      <c r="AT1053" s="91"/>
    </row>
    <row r="1054" spans="1:46" hidden="1">
      <c r="A1054" s="6"/>
      <c r="G1054"/>
      <c r="H1054" s="79"/>
      <c r="I1054" s="83"/>
      <c r="J1054" s="1"/>
      <c r="K1054" s="1"/>
      <c r="L1054" s="79"/>
      <c r="M1054" s="83"/>
      <c r="S1054" s="79"/>
      <c r="T1054" s="83"/>
      <c r="U1054" s="79"/>
      <c r="V1054" s="111"/>
      <c r="AA1054" s="79"/>
      <c r="AB1054" s="111"/>
      <c r="AG1054" s="28" t="s">
        <v>1010</v>
      </c>
      <c r="AH1054" s="79">
        <v>110720</v>
      </c>
      <c r="AK1054" s="1">
        <v>112414</v>
      </c>
      <c r="AL1054" s="1" t="s">
        <v>1699</v>
      </c>
      <c r="AN1054" s="111">
        <v>112459</v>
      </c>
      <c r="AO1054" s="91"/>
      <c r="AP1054" s="1">
        <v>112416</v>
      </c>
      <c r="AS1054" s="111">
        <v>112487</v>
      </c>
      <c r="AT1054" s="91"/>
    </row>
    <row r="1055" spans="1:46" hidden="1">
      <c r="A1055" s="7"/>
      <c r="F1055" s="7"/>
      <c r="G1055"/>
      <c r="H1055" s="79"/>
      <c r="I1055" s="83"/>
      <c r="J1055" s="1"/>
      <c r="K1055" s="1"/>
      <c r="L1055" s="79"/>
      <c r="M1055" s="83"/>
      <c r="S1055" s="79"/>
      <c r="T1055" s="83"/>
      <c r="U1055" s="79"/>
      <c r="V1055" s="111"/>
      <c r="AA1055" s="79"/>
      <c r="AB1055" s="111"/>
      <c r="AG1055" s="28" t="s">
        <v>411</v>
      </c>
      <c r="AH1055" s="79">
        <v>9100</v>
      </c>
      <c r="AK1055" s="1">
        <v>7771</v>
      </c>
      <c r="AL1055" s="1" t="s">
        <v>1700</v>
      </c>
      <c r="AN1055" s="111">
        <v>9475</v>
      </c>
      <c r="AO1055" s="91"/>
      <c r="AP1055" s="1">
        <v>9462.7000000000007</v>
      </c>
      <c r="AS1055" s="111">
        <v>16011</v>
      </c>
      <c r="AT1055" s="91"/>
    </row>
    <row r="1056" spans="1:46">
      <c r="A1056" s="7">
        <v>10</v>
      </c>
      <c r="B1056">
        <v>3</v>
      </c>
      <c r="C1056">
        <v>3</v>
      </c>
      <c r="D1056">
        <v>4</v>
      </c>
      <c r="E1056">
        <f t="shared" si="125"/>
        <v>4</v>
      </c>
      <c r="F1056" s="7" t="s">
        <v>4037</v>
      </c>
      <c r="G1056" t="s">
        <v>463</v>
      </c>
      <c r="H1056" s="79">
        <v>13999</v>
      </c>
      <c r="I1056" s="83"/>
      <c r="J1056" s="1">
        <v>14423</v>
      </c>
      <c r="K1056" s="1"/>
      <c r="L1056" s="79">
        <v>15266</v>
      </c>
      <c r="M1056" s="83"/>
      <c r="O1056" s="111">
        <v>350</v>
      </c>
      <c r="R1056" s="83">
        <v>15016</v>
      </c>
      <c r="S1056" s="79">
        <v>14925</v>
      </c>
      <c r="T1056" s="83"/>
      <c r="U1056" s="79">
        <v>15365</v>
      </c>
      <c r="V1056" s="117" t="s">
        <v>2847</v>
      </c>
      <c r="W1056" s="111">
        <v>83</v>
      </c>
      <c r="Z1056" s="83">
        <v>15282</v>
      </c>
      <c r="AA1056" s="79">
        <v>15365</v>
      </c>
      <c r="AB1056" s="117"/>
      <c r="AC1056" s="111">
        <v>259</v>
      </c>
      <c r="AF1056" s="83">
        <f t="shared" ref="AF1056:AF1059" si="133">AA1056-SUM(AC1056:AE1056)</f>
        <v>15106</v>
      </c>
      <c r="AO1056" s="91"/>
      <c r="AT1056" s="91"/>
    </row>
    <row r="1057" spans="1:46">
      <c r="A1057" s="7">
        <v>10</v>
      </c>
      <c r="B1057">
        <v>3</v>
      </c>
      <c r="C1057">
        <v>3</v>
      </c>
      <c r="D1057">
        <v>5</v>
      </c>
      <c r="E1057">
        <f t="shared" si="125"/>
        <v>4</v>
      </c>
      <c r="F1057" s="7" t="s">
        <v>4038</v>
      </c>
      <c r="G1057" s="14" t="s">
        <v>1701</v>
      </c>
      <c r="H1057" s="79"/>
      <c r="I1057" s="83"/>
      <c r="J1057" s="1">
        <v>141</v>
      </c>
      <c r="K1057" s="1"/>
      <c r="L1057" s="79">
        <v>143</v>
      </c>
      <c r="M1057" s="83" t="s">
        <v>2162</v>
      </c>
      <c r="R1057" s="83">
        <v>143</v>
      </c>
      <c r="S1057" s="79">
        <v>143</v>
      </c>
      <c r="T1057" s="83"/>
      <c r="U1057" s="79">
        <v>147</v>
      </c>
      <c r="V1057" s="111" t="s">
        <v>765</v>
      </c>
      <c r="Z1057" s="83">
        <v>147</v>
      </c>
      <c r="AA1057" s="79">
        <v>151</v>
      </c>
      <c r="AB1057" s="111"/>
      <c r="AF1057" s="83">
        <f t="shared" si="133"/>
        <v>151</v>
      </c>
      <c r="AO1057" s="91"/>
      <c r="AT1057" s="91"/>
    </row>
    <row r="1058" spans="1:46">
      <c r="A1058" s="7">
        <v>10</v>
      </c>
      <c r="B1058">
        <v>3</v>
      </c>
      <c r="C1058">
        <v>4</v>
      </c>
      <c r="E1058">
        <f t="shared" si="125"/>
        <v>3</v>
      </c>
      <c r="F1058" s="7" t="s">
        <v>472</v>
      </c>
      <c r="G1058" s="6" t="s">
        <v>465</v>
      </c>
      <c r="H1058" s="77">
        <v>50452</v>
      </c>
      <c r="J1058" s="26">
        <v>106321</v>
      </c>
      <c r="K1058" s="26"/>
      <c r="L1058" s="77">
        <v>71411</v>
      </c>
      <c r="O1058" s="111">
        <v>49473</v>
      </c>
      <c r="Q1058" s="111">
        <v>2800</v>
      </c>
      <c r="R1058" s="83">
        <v>19138</v>
      </c>
      <c r="S1058" s="77">
        <v>67576</v>
      </c>
      <c r="U1058" s="77">
        <v>31349</v>
      </c>
      <c r="W1058" s="111">
        <v>950</v>
      </c>
      <c r="Y1058" s="111">
        <v>500</v>
      </c>
      <c r="Z1058" s="83">
        <v>29899</v>
      </c>
      <c r="AA1058" s="77">
        <v>181194</v>
      </c>
      <c r="AC1058" s="111">
        <v>95243</v>
      </c>
      <c r="AD1058" s="111">
        <v>53200</v>
      </c>
      <c r="AF1058" s="83">
        <f t="shared" si="133"/>
        <v>32751</v>
      </c>
    </row>
    <row r="1059" spans="1:46">
      <c r="A1059" s="7">
        <v>10</v>
      </c>
      <c r="B1059">
        <v>3</v>
      </c>
      <c r="C1059">
        <v>4</v>
      </c>
      <c r="D1059">
        <v>1</v>
      </c>
      <c r="E1059">
        <f t="shared" si="125"/>
        <v>4</v>
      </c>
      <c r="F1059" s="7" t="s">
        <v>4039</v>
      </c>
      <c r="G1059" t="s">
        <v>1702</v>
      </c>
      <c r="H1059" s="79">
        <v>36350</v>
      </c>
      <c r="I1059" s="83"/>
      <c r="J1059" s="1">
        <v>93383</v>
      </c>
      <c r="K1059" s="1"/>
      <c r="L1059" s="79">
        <v>58999</v>
      </c>
      <c r="M1059" s="83"/>
      <c r="O1059" s="111">
        <v>48521</v>
      </c>
      <c r="Q1059" s="111">
        <v>2800</v>
      </c>
      <c r="R1059" s="83">
        <v>7678</v>
      </c>
      <c r="S1059" s="79">
        <v>54227</v>
      </c>
      <c r="T1059" s="83"/>
      <c r="U1059" s="79">
        <v>19350</v>
      </c>
      <c r="V1059" s="111"/>
      <c r="Y1059" s="111">
        <v>500</v>
      </c>
      <c r="Z1059" s="83">
        <v>18850</v>
      </c>
      <c r="AA1059" s="79">
        <v>166262</v>
      </c>
      <c r="AB1059" s="111"/>
      <c r="AC1059" s="111">
        <v>92897</v>
      </c>
      <c r="AD1059" s="111">
        <v>53200</v>
      </c>
      <c r="AF1059" s="83">
        <f t="shared" si="133"/>
        <v>20165</v>
      </c>
    </row>
    <row r="1060" spans="1:46" hidden="1">
      <c r="A1060" s="6"/>
      <c r="G1060"/>
      <c r="H1060" s="79"/>
      <c r="I1060" s="83"/>
      <c r="J1060" s="1"/>
      <c r="K1060" s="1"/>
      <c r="L1060" s="79"/>
      <c r="M1060" s="83"/>
      <c r="S1060" s="79"/>
      <c r="T1060" s="83"/>
      <c r="U1060" s="79"/>
      <c r="V1060" s="111"/>
      <c r="AA1060" s="79"/>
      <c r="AB1060" s="111"/>
      <c r="AG1060" s="28" t="s">
        <v>1126</v>
      </c>
      <c r="AH1060" s="94"/>
      <c r="AI1060" s="95"/>
      <c r="AJ1060" s="113"/>
      <c r="AK1060" s="12"/>
      <c r="AL1060" s="12"/>
      <c r="AM1060" s="94"/>
      <c r="AN1060" s="111">
        <v>52458</v>
      </c>
      <c r="AO1060" s="80" t="s">
        <v>1142</v>
      </c>
      <c r="AP1060" s="1">
        <f>51670.5-AP1061-AP1062</f>
        <v>4578.5</v>
      </c>
      <c r="AS1060" s="111">
        <v>19330</v>
      </c>
      <c r="AT1060" s="80" t="s">
        <v>2862</v>
      </c>
    </row>
    <row r="1061" spans="1:46" hidden="1">
      <c r="A1061" s="7"/>
      <c r="F1061" s="7"/>
      <c r="G1061"/>
      <c r="H1061" s="79"/>
      <c r="I1061" s="83"/>
      <c r="J1061" s="1"/>
      <c r="K1061" s="1"/>
      <c r="L1061" s="79"/>
      <c r="M1061" s="83"/>
      <c r="S1061" s="79"/>
      <c r="T1061" s="83"/>
      <c r="U1061" s="79"/>
      <c r="V1061" s="111"/>
      <c r="AA1061" s="79"/>
      <c r="AB1061" s="111"/>
      <c r="AG1061" s="28" t="s">
        <v>3178</v>
      </c>
      <c r="AH1061" s="94"/>
      <c r="AI1061" s="95"/>
      <c r="AJ1061" s="113"/>
      <c r="AK1061" s="12"/>
      <c r="AL1061" s="12"/>
      <c r="AM1061" s="94"/>
      <c r="AP1061" s="1">
        <v>27825</v>
      </c>
    </row>
    <row r="1062" spans="1:46" hidden="1">
      <c r="A1062" s="7"/>
      <c r="F1062" s="7"/>
      <c r="G1062"/>
      <c r="H1062" s="79"/>
      <c r="I1062" s="83"/>
      <c r="J1062" s="1"/>
      <c r="K1062" s="1"/>
      <c r="L1062" s="79"/>
      <c r="M1062" s="83"/>
      <c r="S1062" s="79"/>
      <c r="T1062" s="83"/>
      <c r="U1062" s="79"/>
      <c r="V1062" s="111"/>
      <c r="AA1062" s="79"/>
      <c r="AB1062" s="111"/>
      <c r="AG1062" s="28" t="s">
        <v>3179</v>
      </c>
      <c r="AH1062" s="94"/>
      <c r="AI1062" s="95"/>
      <c r="AJ1062" s="113"/>
      <c r="AK1062" s="12"/>
      <c r="AL1062" s="12"/>
      <c r="AM1062" s="94"/>
      <c r="AP1062" s="1">
        <v>19267</v>
      </c>
    </row>
    <row r="1063" spans="1:46" hidden="1">
      <c r="A1063" s="7"/>
      <c r="F1063" s="7"/>
      <c r="G1063"/>
      <c r="H1063" s="79"/>
      <c r="I1063" s="83"/>
      <c r="J1063" s="1"/>
      <c r="K1063" s="1"/>
      <c r="L1063" s="79"/>
      <c r="M1063" s="83"/>
      <c r="S1063" s="79"/>
      <c r="T1063" s="83"/>
      <c r="U1063" s="79"/>
      <c r="V1063" s="111"/>
      <c r="AA1063" s="79"/>
      <c r="AB1063" s="111"/>
      <c r="AG1063" s="28" t="s">
        <v>1012</v>
      </c>
      <c r="AH1063" s="79">
        <v>10120</v>
      </c>
      <c r="AK1063" s="12"/>
      <c r="AM1063" s="77"/>
      <c r="AN1063" s="120"/>
      <c r="AO1063" s="163"/>
      <c r="AP1063" s="18"/>
      <c r="AQ1063" s="6"/>
      <c r="AR1063" s="164"/>
      <c r="AS1063" s="120"/>
      <c r="AT1063" s="91"/>
    </row>
    <row r="1064" spans="1:46" hidden="1">
      <c r="A1064" s="7"/>
      <c r="F1064" s="7"/>
      <c r="G1064"/>
      <c r="H1064" s="79"/>
      <c r="I1064" s="83"/>
      <c r="J1064" s="1"/>
      <c r="K1064" s="1"/>
      <c r="L1064" s="79"/>
      <c r="M1064" s="83"/>
      <c r="S1064" s="79"/>
      <c r="T1064" s="83"/>
      <c r="U1064" s="79"/>
      <c r="V1064" s="111"/>
      <c r="AA1064" s="79"/>
      <c r="AB1064" s="111"/>
      <c r="AG1064" s="25" t="s">
        <v>1011</v>
      </c>
      <c r="AH1064" s="79">
        <v>9240</v>
      </c>
      <c r="AK1064" s="12"/>
      <c r="AM1064" s="77"/>
      <c r="AN1064" s="120"/>
      <c r="AO1064" s="163"/>
      <c r="AP1064" s="18"/>
      <c r="AQ1064" s="6"/>
      <c r="AR1064" s="164"/>
      <c r="AS1064" s="120"/>
      <c r="AT1064" s="91"/>
    </row>
    <row r="1065" spans="1:46" hidden="1">
      <c r="A1065" s="7"/>
      <c r="F1065" s="7"/>
      <c r="G1065" s="14"/>
      <c r="H1065" s="79"/>
      <c r="I1065" s="83"/>
      <c r="J1065" s="1"/>
      <c r="K1065" s="1"/>
      <c r="L1065" s="79"/>
      <c r="M1065" s="83"/>
      <c r="S1065" s="79"/>
      <c r="T1065" s="83"/>
      <c r="U1065" s="79"/>
      <c r="V1065" s="111"/>
      <c r="AA1065" s="79"/>
      <c r="AB1065" s="111"/>
      <c r="AJ1065" s="28" t="s">
        <v>1703</v>
      </c>
      <c r="AK1065" s="1">
        <v>11529</v>
      </c>
      <c r="AM1065" s="77"/>
      <c r="AN1065" s="120"/>
      <c r="AO1065" s="163"/>
      <c r="AP1065" s="18"/>
      <c r="AQ1065" s="6"/>
      <c r="AR1065" s="164"/>
      <c r="AS1065" s="120"/>
      <c r="AT1065" s="91"/>
    </row>
    <row r="1066" spans="1:46" hidden="1">
      <c r="A1066" s="7"/>
      <c r="F1066" s="7"/>
      <c r="G1066" s="14"/>
      <c r="H1066" s="79"/>
      <c r="I1066" s="83"/>
      <c r="J1066" s="1"/>
      <c r="K1066" s="1"/>
      <c r="L1066" s="79"/>
      <c r="M1066" s="83"/>
      <c r="S1066" s="79"/>
      <c r="T1066" s="83"/>
      <c r="U1066" s="79"/>
      <c r="V1066" s="111"/>
      <c r="AA1066" s="79"/>
      <c r="AB1066" s="111"/>
      <c r="AJ1066" s="28" t="s">
        <v>1704</v>
      </c>
      <c r="AK1066" s="1">
        <v>9240</v>
      </c>
      <c r="AM1066" s="77"/>
      <c r="AN1066" s="120"/>
      <c r="AO1066" s="163"/>
      <c r="AP1066" s="18"/>
      <c r="AQ1066" s="6"/>
      <c r="AR1066" s="164"/>
      <c r="AS1066" s="120"/>
      <c r="AT1066" s="91"/>
    </row>
    <row r="1067" spans="1:46" hidden="1">
      <c r="A1067" s="7"/>
      <c r="F1067" s="7"/>
      <c r="G1067" s="14"/>
      <c r="H1067" s="79"/>
      <c r="I1067" s="83"/>
      <c r="J1067" s="1"/>
      <c r="K1067" s="1"/>
      <c r="L1067" s="79"/>
      <c r="M1067" s="83"/>
      <c r="S1067" s="79"/>
      <c r="T1067" s="83"/>
      <c r="U1067" s="79"/>
      <c r="V1067" s="111"/>
      <c r="AA1067" s="79"/>
      <c r="AB1067" s="111"/>
      <c r="AJ1067" s="28" t="s">
        <v>1705</v>
      </c>
      <c r="AK1067" s="1">
        <v>49770</v>
      </c>
      <c r="AM1067" s="77"/>
      <c r="AN1067" s="120"/>
      <c r="AO1067" s="163"/>
      <c r="AP1067" s="18"/>
      <c r="AQ1067" s="6"/>
      <c r="AR1067" s="164"/>
      <c r="AS1067" s="120"/>
      <c r="AT1067" s="91"/>
    </row>
    <row r="1068" spans="1:46" hidden="1">
      <c r="A1068" s="7"/>
      <c r="F1068" s="7"/>
      <c r="G1068" s="14"/>
      <c r="H1068" s="79"/>
      <c r="I1068" s="83"/>
      <c r="J1068" s="1"/>
      <c r="K1068" s="1"/>
      <c r="L1068" s="79"/>
      <c r="M1068" s="83"/>
      <c r="S1068" s="79"/>
      <c r="T1068" s="83"/>
      <c r="U1068" s="79"/>
      <c r="V1068" s="111"/>
      <c r="AA1068" s="79"/>
      <c r="AB1068" s="111"/>
      <c r="AG1068" s="28" t="s">
        <v>1706</v>
      </c>
      <c r="AK1068" s="1">
        <v>7329</v>
      </c>
      <c r="AM1068" s="77"/>
      <c r="AN1068" s="120"/>
      <c r="AO1068" s="163"/>
      <c r="AP1068" s="18"/>
      <c r="AQ1068" s="6"/>
      <c r="AR1068" s="164"/>
      <c r="AS1068" s="120"/>
      <c r="AT1068" s="91"/>
    </row>
    <row r="1069" spans="1:46">
      <c r="A1069" s="7">
        <v>10</v>
      </c>
      <c r="B1069">
        <v>3</v>
      </c>
      <c r="C1069">
        <v>4</v>
      </c>
      <c r="D1069">
        <v>2</v>
      </c>
      <c r="E1069">
        <f t="shared" si="125"/>
        <v>4</v>
      </c>
      <c r="F1069" s="7" t="s">
        <v>4040</v>
      </c>
      <c r="G1069" t="s">
        <v>466</v>
      </c>
      <c r="H1069" s="79">
        <v>14103</v>
      </c>
      <c r="I1069" s="83"/>
      <c r="J1069" s="1">
        <v>12937</v>
      </c>
      <c r="K1069" s="1"/>
      <c r="L1069" s="79">
        <v>12412</v>
      </c>
      <c r="M1069" s="83"/>
      <c r="O1069" s="111">
        <v>952</v>
      </c>
      <c r="R1069" s="83">
        <v>11460</v>
      </c>
      <c r="S1069" s="79">
        <v>13351</v>
      </c>
      <c r="T1069" s="83"/>
      <c r="U1069" s="79">
        <v>11999</v>
      </c>
      <c r="V1069" s="111"/>
      <c r="AA1069" s="79">
        <v>14932</v>
      </c>
      <c r="AB1069" s="111"/>
      <c r="AC1069" s="111">
        <v>2346</v>
      </c>
      <c r="AF1069" s="83">
        <f t="shared" ref="AF1069" si="134">AA1069-SUM(AC1069:AE1069)</f>
        <v>12586</v>
      </c>
      <c r="AG1069" s="28" t="s">
        <v>1707</v>
      </c>
      <c r="AK1069" s="1">
        <v>1292</v>
      </c>
      <c r="AL1069" s="1" t="s">
        <v>1708</v>
      </c>
    </row>
    <row r="1070" spans="1:46" hidden="1">
      <c r="G1070"/>
      <c r="H1070" s="79"/>
      <c r="I1070" s="83"/>
      <c r="J1070" s="1"/>
      <c r="K1070" s="1"/>
      <c r="L1070" s="79"/>
      <c r="M1070" s="83"/>
      <c r="S1070" s="79"/>
      <c r="T1070" s="83"/>
      <c r="U1070" s="79"/>
      <c r="V1070" s="111"/>
      <c r="AA1070" s="79"/>
      <c r="AB1070" s="111"/>
      <c r="AG1070" s="28" t="s">
        <v>2856</v>
      </c>
      <c r="AS1070" s="111">
        <v>9176</v>
      </c>
    </row>
    <row r="1071" spans="1:46" hidden="1">
      <c r="G1071"/>
      <c r="H1071" s="79"/>
      <c r="I1071" s="83"/>
      <c r="J1071" s="1"/>
      <c r="K1071" s="1"/>
      <c r="L1071" s="79"/>
      <c r="M1071" s="83"/>
      <c r="S1071" s="79"/>
      <c r="T1071" s="83"/>
      <c r="U1071" s="79"/>
      <c r="V1071" s="111"/>
      <c r="AA1071" s="79"/>
      <c r="AB1071" s="111"/>
      <c r="AM1071" s="28" t="s">
        <v>2863</v>
      </c>
      <c r="AP1071" s="1">
        <v>1900.5</v>
      </c>
      <c r="AS1071" s="111">
        <v>1901</v>
      </c>
    </row>
    <row r="1072" spans="1:46" hidden="1">
      <c r="G1072"/>
      <c r="H1072" s="79"/>
      <c r="I1072" s="83"/>
      <c r="J1072" s="1"/>
      <c r="K1072" s="1"/>
      <c r="L1072" s="79"/>
      <c r="M1072" s="83"/>
      <c r="S1072" s="79"/>
      <c r="T1072" s="83"/>
      <c r="U1072" s="79"/>
      <c r="V1072" s="111"/>
      <c r="AA1072" s="79"/>
      <c r="AB1072" s="111"/>
      <c r="AG1072" s="25" t="s">
        <v>3180</v>
      </c>
      <c r="AH1072" s="79">
        <v>11710</v>
      </c>
      <c r="AK1072" s="1">
        <v>10418</v>
      </c>
      <c r="AN1072" s="139"/>
      <c r="AO1072" s="91"/>
      <c r="AP1072" s="1">
        <v>10536.6</v>
      </c>
      <c r="AS1072" s="139"/>
      <c r="AT1072" s="91"/>
    </row>
    <row r="1073" spans="1:46">
      <c r="A1073" s="7">
        <v>10</v>
      </c>
      <c r="B1073">
        <v>4</v>
      </c>
      <c r="E1073">
        <f t="shared" si="125"/>
        <v>2</v>
      </c>
      <c r="F1073" s="7" t="s">
        <v>474</v>
      </c>
      <c r="G1073" s="6" t="s">
        <v>475</v>
      </c>
      <c r="H1073" s="77">
        <v>616992</v>
      </c>
      <c r="J1073" s="18">
        <v>698268</v>
      </c>
      <c r="L1073" s="77">
        <v>649716</v>
      </c>
      <c r="O1073" s="111">
        <f t="shared" ref="O1073:Q1073" si="135">O1074+O1091+O1114+O1125+O1138</f>
        <v>35856</v>
      </c>
      <c r="P1073" s="111">
        <f t="shared" si="135"/>
        <v>0</v>
      </c>
      <c r="Q1073" s="111">
        <f t="shared" si="135"/>
        <v>6125</v>
      </c>
      <c r="R1073" s="83">
        <f>R1074+R1091+R1114+R1125+R1138</f>
        <v>607735</v>
      </c>
      <c r="S1073" s="77">
        <v>769129</v>
      </c>
      <c r="U1073" s="77">
        <v>1363546</v>
      </c>
      <c r="W1073" s="111">
        <v>80864</v>
      </c>
      <c r="X1073" s="111">
        <v>591000</v>
      </c>
      <c r="Y1073" s="111">
        <v>100455</v>
      </c>
      <c r="Z1073" s="83">
        <v>591227</v>
      </c>
      <c r="AA1073" s="77">
        <v>789477</v>
      </c>
      <c r="AO1073" s="91"/>
      <c r="AT1073" s="91"/>
    </row>
    <row r="1074" spans="1:46">
      <c r="A1074" s="7">
        <v>10</v>
      </c>
      <c r="B1074">
        <v>4</v>
      </c>
      <c r="C1074">
        <v>1</v>
      </c>
      <c r="E1074">
        <f t="shared" si="125"/>
        <v>3</v>
      </c>
      <c r="F1074" s="7" t="s">
        <v>476</v>
      </c>
      <c r="G1074" s="6" t="s">
        <v>477</v>
      </c>
      <c r="H1074" s="77">
        <v>328473</v>
      </c>
      <c r="J1074" s="18">
        <v>314572</v>
      </c>
      <c r="L1074" s="77">
        <v>322247</v>
      </c>
      <c r="O1074" s="111">
        <v>7668</v>
      </c>
      <c r="Q1074" s="111">
        <v>309</v>
      </c>
      <c r="R1074" s="83">
        <v>314270</v>
      </c>
      <c r="S1074" s="77">
        <v>308865</v>
      </c>
      <c r="U1074" s="77">
        <v>313068</v>
      </c>
      <c r="W1074" s="111">
        <v>7664</v>
      </c>
      <c r="Y1074" s="111">
        <v>212</v>
      </c>
      <c r="Z1074" s="83">
        <v>305192</v>
      </c>
      <c r="AA1074" s="77">
        <v>292500</v>
      </c>
      <c r="AC1074" s="111">
        <v>7733</v>
      </c>
      <c r="AE1074" s="111">
        <v>261</v>
      </c>
      <c r="AF1074" s="83">
        <f t="shared" ref="AF1074:AF1077" si="136">AA1074-SUM(AC1074:AE1074)</f>
        <v>284506</v>
      </c>
      <c r="AO1074" s="91"/>
      <c r="AT1074" s="91"/>
    </row>
    <row r="1075" spans="1:46">
      <c r="A1075" s="7">
        <v>10</v>
      </c>
      <c r="B1075">
        <v>4</v>
      </c>
      <c r="C1075">
        <v>1</v>
      </c>
      <c r="D1075">
        <v>1</v>
      </c>
      <c r="E1075">
        <f t="shared" ref="E1075:E1139" si="137">COUNT(A1075:D1075)</f>
        <v>4</v>
      </c>
      <c r="F1075" s="7" t="s">
        <v>4041</v>
      </c>
      <c r="G1075" t="s">
        <v>1255</v>
      </c>
      <c r="H1075" s="79">
        <v>300428</v>
      </c>
      <c r="I1075" s="83"/>
      <c r="J1075" s="1">
        <v>282374</v>
      </c>
      <c r="K1075" s="1"/>
      <c r="L1075" s="79">
        <v>284677</v>
      </c>
      <c r="M1075" s="91" t="s">
        <v>2163</v>
      </c>
      <c r="O1075" s="111">
        <v>1</v>
      </c>
      <c r="R1075" s="83">
        <v>284676</v>
      </c>
      <c r="S1075" s="122">
        <v>277379</v>
      </c>
      <c r="T1075" s="91"/>
      <c r="U1075" s="79">
        <v>275959</v>
      </c>
      <c r="V1075" s="117" t="s">
        <v>2163</v>
      </c>
      <c r="W1075" s="111">
        <v>1</v>
      </c>
      <c r="Z1075" s="83">
        <v>275958</v>
      </c>
      <c r="AA1075" s="79">
        <v>257785</v>
      </c>
      <c r="AB1075" s="117"/>
      <c r="AC1075" s="111">
        <v>1</v>
      </c>
      <c r="AF1075" s="83">
        <f t="shared" si="136"/>
        <v>257784</v>
      </c>
    </row>
    <row r="1076" spans="1:46">
      <c r="A1076" s="7">
        <v>10</v>
      </c>
      <c r="B1076">
        <v>4</v>
      </c>
      <c r="C1076">
        <v>1</v>
      </c>
      <c r="D1076">
        <v>2</v>
      </c>
      <c r="E1076">
        <f t="shared" si="137"/>
        <v>4</v>
      </c>
      <c r="F1076" s="7" t="s">
        <v>4042</v>
      </c>
      <c r="G1076" t="s">
        <v>478</v>
      </c>
      <c r="H1076" s="79">
        <v>1146</v>
      </c>
      <c r="I1076" s="83"/>
      <c r="J1076" s="1">
        <v>1101</v>
      </c>
      <c r="K1076" s="1"/>
      <c r="L1076" s="79">
        <v>1347</v>
      </c>
      <c r="M1076" s="83"/>
      <c r="R1076" s="83">
        <v>1347</v>
      </c>
      <c r="S1076" s="79">
        <v>1173</v>
      </c>
      <c r="T1076" s="83"/>
      <c r="U1076" s="79">
        <v>1309</v>
      </c>
      <c r="V1076" s="111" t="s">
        <v>2864</v>
      </c>
      <c r="Z1076" s="83">
        <v>1309</v>
      </c>
      <c r="AA1076" s="79">
        <v>1291</v>
      </c>
      <c r="AB1076" s="111"/>
      <c r="AF1076" s="83">
        <f t="shared" si="136"/>
        <v>1291</v>
      </c>
      <c r="AO1076" s="91"/>
      <c r="AT1076" s="91"/>
    </row>
    <row r="1077" spans="1:46">
      <c r="A1077" s="7">
        <v>10</v>
      </c>
      <c r="B1077">
        <v>4</v>
      </c>
      <c r="C1077">
        <v>1</v>
      </c>
      <c r="D1077">
        <v>3</v>
      </c>
      <c r="E1077">
        <f t="shared" si="137"/>
        <v>4</v>
      </c>
      <c r="F1077" s="7" t="s">
        <v>4043</v>
      </c>
      <c r="G1077" t="s">
        <v>479</v>
      </c>
      <c r="H1077" s="79">
        <v>2708</v>
      </c>
      <c r="I1077" s="83"/>
      <c r="J1077" s="1">
        <v>2125</v>
      </c>
      <c r="K1077" s="1"/>
      <c r="L1077" s="79">
        <v>2049</v>
      </c>
      <c r="M1077" s="83"/>
      <c r="R1077" s="83">
        <v>2049</v>
      </c>
      <c r="S1077" s="79">
        <v>2278</v>
      </c>
      <c r="T1077" s="83"/>
      <c r="U1077" s="79">
        <v>2050</v>
      </c>
      <c r="V1077" s="111"/>
      <c r="Z1077" s="83">
        <v>2050</v>
      </c>
      <c r="AA1077" s="79">
        <v>2048</v>
      </c>
      <c r="AB1077" s="111"/>
      <c r="AF1077" s="83">
        <f t="shared" si="136"/>
        <v>2048</v>
      </c>
      <c r="AG1077" s="28" t="s">
        <v>1013</v>
      </c>
      <c r="AH1077" s="79">
        <v>530</v>
      </c>
      <c r="AK1077" s="1">
        <v>630</v>
      </c>
      <c r="AN1077" s="111">
        <v>630</v>
      </c>
      <c r="AP1077" s="1">
        <v>530</v>
      </c>
      <c r="AS1077" s="111">
        <v>630</v>
      </c>
    </row>
    <row r="1078" spans="1:46" hidden="1">
      <c r="A1078" s="6"/>
      <c r="G1078"/>
      <c r="H1078" s="79"/>
      <c r="I1078" s="83"/>
      <c r="J1078" s="1"/>
      <c r="K1078" s="1"/>
      <c r="L1078" s="79"/>
      <c r="M1078" s="83"/>
      <c r="S1078" s="79"/>
      <c r="T1078" s="83"/>
      <c r="U1078" s="79"/>
      <c r="V1078" s="111"/>
      <c r="AA1078" s="79"/>
      <c r="AB1078" s="111"/>
      <c r="AG1078" s="28" t="s">
        <v>1014</v>
      </c>
      <c r="AH1078" s="79">
        <v>500</v>
      </c>
      <c r="AK1078" s="1">
        <v>500</v>
      </c>
      <c r="AL1078" s="1" t="s">
        <v>2437</v>
      </c>
      <c r="AN1078" s="111">
        <v>500</v>
      </c>
      <c r="AO1078" s="91"/>
      <c r="AP1078" s="1">
        <v>500</v>
      </c>
      <c r="AS1078" s="111">
        <v>500</v>
      </c>
      <c r="AT1078" s="91"/>
    </row>
    <row r="1079" spans="1:46" hidden="1">
      <c r="A1079" s="6"/>
      <c r="G1079"/>
      <c r="H1079" s="79"/>
      <c r="I1079" s="83"/>
      <c r="J1079" s="1"/>
      <c r="K1079" s="1"/>
      <c r="L1079" s="79"/>
      <c r="M1079" s="83"/>
      <c r="S1079" s="79"/>
      <c r="T1079" s="83"/>
      <c r="U1079" s="79"/>
      <c r="V1079" s="111"/>
      <c r="AA1079" s="79"/>
      <c r="AB1079" s="111"/>
      <c r="AG1079" s="25" t="s">
        <v>1015</v>
      </c>
      <c r="AH1079" s="79">
        <v>700</v>
      </c>
      <c r="AK1079" s="11"/>
      <c r="AL1079" s="11"/>
      <c r="AM1079" s="109"/>
      <c r="AN1079" s="139"/>
      <c r="AO1079" s="91"/>
      <c r="AS1079" s="139"/>
      <c r="AT1079" s="91"/>
    </row>
    <row r="1080" spans="1:46">
      <c r="A1080" s="7">
        <v>10</v>
      </c>
      <c r="B1080">
        <v>4</v>
      </c>
      <c r="C1080">
        <v>1</v>
      </c>
      <c r="D1080">
        <v>4</v>
      </c>
      <c r="E1080">
        <f t="shared" si="137"/>
        <v>4</v>
      </c>
      <c r="F1080" s="7" t="s">
        <v>4044</v>
      </c>
      <c r="G1080" t="s">
        <v>4202</v>
      </c>
      <c r="H1080" s="79">
        <v>4186</v>
      </c>
      <c r="I1080" s="83"/>
      <c r="J1080" s="1">
        <v>4200</v>
      </c>
      <c r="K1080" s="1"/>
      <c r="L1080" s="79">
        <v>4315</v>
      </c>
      <c r="M1080" s="83"/>
      <c r="O1080" s="111">
        <v>502</v>
      </c>
      <c r="R1080" s="83">
        <v>3813</v>
      </c>
      <c r="S1080" s="79">
        <v>4089</v>
      </c>
      <c r="T1080" s="83"/>
      <c r="U1080" s="79">
        <v>4264</v>
      </c>
      <c r="V1080" s="111"/>
      <c r="W1080" s="111">
        <v>502</v>
      </c>
      <c r="Z1080" s="83">
        <v>3762</v>
      </c>
      <c r="AA1080" s="79">
        <v>4262</v>
      </c>
      <c r="AB1080" s="111"/>
      <c r="AC1080" s="111">
        <v>502</v>
      </c>
      <c r="AF1080" s="83">
        <f t="shared" ref="AF1080" si="138">AA1080-SUM(AC1080:AE1080)</f>
        <v>3760</v>
      </c>
      <c r="AG1080" s="25" t="s">
        <v>1016</v>
      </c>
      <c r="AH1080" s="79">
        <v>2280</v>
      </c>
      <c r="AK1080" s="1">
        <v>2291</v>
      </c>
      <c r="AN1080" s="111">
        <v>2409</v>
      </c>
      <c r="AO1080" s="91"/>
      <c r="AP1080" s="1">
        <v>2196</v>
      </c>
      <c r="AS1080" s="111">
        <v>2363</v>
      </c>
      <c r="AT1080" s="91"/>
    </row>
    <row r="1081" spans="1:46" hidden="1">
      <c r="A1081" s="6"/>
      <c r="G1081"/>
      <c r="H1081" s="79"/>
      <c r="I1081" s="83"/>
      <c r="J1081" s="1"/>
      <c r="K1081" s="1"/>
      <c r="L1081" s="79"/>
      <c r="M1081" s="83"/>
      <c r="S1081" s="79"/>
      <c r="T1081" s="83"/>
      <c r="U1081" s="79"/>
      <c r="V1081" s="111"/>
      <c r="AA1081" s="79"/>
      <c r="AB1081" s="111"/>
      <c r="AG1081" s="28" t="s">
        <v>1709</v>
      </c>
      <c r="AK1081" s="1">
        <v>1005</v>
      </c>
      <c r="AP1081" s="1">
        <v>1005</v>
      </c>
      <c r="AS1081" s="111">
        <v>1005</v>
      </c>
    </row>
    <row r="1082" spans="1:46" hidden="1">
      <c r="A1082" s="6"/>
      <c r="G1082"/>
      <c r="H1082" s="79"/>
      <c r="I1082" s="83"/>
      <c r="J1082" s="1"/>
      <c r="K1082" s="1"/>
      <c r="L1082" s="79"/>
      <c r="M1082" s="83"/>
      <c r="S1082" s="79"/>
      <c r="T1082" s="83"/>
      <c r="U1082" s="79"/>
      <c r="V1082" s="111"/>
      <c r="AA1082" s="79"/>
      <c r="AB1082" s="111"/>
      <c r="AG1082" s="28" t="s">
        <v>2865</v>
      </c>
      <c r="AP1082" s="1">
        <v>500</v>
      </c>
      <c r="AS1082" s="111">
        <v>500</v>
      </c>
    </row>
    <row r="1083" spans="1:46">
      <c r="A1083" s="7">
        <v>10</v>
      </c>
      <c r="B1083">
        <v>4</v>
      </c>
      <c r="C1083">
        <v>1</v>
      </c>
      <c r="D1083">
        <v>5</v>
      </c>
      <c r="E1083">
        <f t="shared" si="137"/>
        <v>4</v>
      </c>
      <c r="F1083" s="7" t="s">
        <v>4045</v>
      </c>
      <c r="G1083" t="s">
        <v>1710</v>
      </c>
      <c r="H1083" s="79"/>
      <c r="I1083" s="83"/>
      <c r="J1083" s="1">
        <v>152</v>
      </c>
      <c r="K1083" s="1"/>
      <c r="L1083" s="79">
        <v>183</v>
      </c>
      <c r="M1083" s="83"/>
      <c r="R1083" s="83">
        <v>183</v>
      </c>
      <c r="S1083" s="79">
        <v>153</v>
      </c>
      <c r="T1083" s="83"/>
      <c r="U1083" s="79">
        <v>183</v>
      </c>
      <c r="V1083" s="111" t="s">
        <v>2866</v>
      </c>
      <c r="Z1083" s="83">
        <v>183</v>
      </c>
      <c r="AA1083" s="79">
        <v>183</v>
      </c>
      <c r="AB1083" s="111"/>
      <c r="AF1083" s="83">
        <f t="shared" ref="AF1083:AF1084" si="139">AA1083-SUM(AC1083:AE1083)</f>
        <v>183</v>
      </c>
    </row>
    <row r="1084" spans="1:46">
      <c r="A1084" s="7">
        <v>10</v>
      </c>
      <c r="B1084">
        <v>4</v>
      </c>
      <c r="C1084">
        <v>1</v>
      </c>
      <c r="D1084">
        <v>6</v>
      </c>
      <c r="E1084">
        <f t="shared" si="137"/>
        <v>4</v>
      </c>
      <c r="F1084" s="7" t="s">
        <v>4046</v>
      </c>
      <c r="G1084" t="s">
        <v>2164</v>
      </c>
      <c r="H1084" s="79">
        <v>9321</v>
      </c>
      <c r="I1084" s="83"/>
      <c r="J1084" s="1">
        <v>12481</v>
      </c>
      <c r="K1084" s="1"/>
      <c r="L1084" s="79">
        <v>17258</v>
      </c>
      <c r="M1084" s="83"/>
      <c r="Q1084" s="111">
        <v>309</v>
      </c>
      <c r="R1084" s="83">
        <v>16766</v>
      </c>
      <c r="S1084" s="79">
        <v>13249</v>
      </c>
      <c r="T1084" s="83"/>
      <c r="U1084" s="79">
        <v>16893</v>
      </c>
      <c r="V1084" s="111"/>
      <c r="Y1084" s="111">
        <v>212</v>
      </c>
      <c r="Z1084" s="83">
        <v>16681</v>
      </c>
      <c r="AA1084" s="79">
        <v>14449</v>
      </c>
      <c r="AB1084" s="111"/>
      <c r="AE1084" s="111">
        <v>261</v>
      </c>
      <c r="AF1084" s="83">
        <f t="shared" si="139"/>
        <v>14188</v>
      </c>
      <c r="AG1084" s="28" t="s">
        <v>887</v>
      </c>
      <c r="AH1084" s="79">
        <v>6100</v>
      </c>
      <c r="AK1084" s="1">
        <v>6097</v>
      </c>
      <c r="AL1084" s="1" t="s">
        <v>1711</v>
      </c>
      <c r="AN1084" s="111">
        <v>6067</v>
      </c>
      <c r="AO1084" s="91" t="s">
        <v>1143</v>
      </c>
      <c r="AP1084" s="1">
        <v>6133</v>
      </c>
      <c r="AS1084" s="111">
        <v>6133</v>
      </c>
      <c r="AT1084" s="91" t="s">
        <v>925</v>
      </c>
    </row>
    <row r="1085" spans="1:46" hidden="1">
      <c r="A1085" s="6"/>
      <c r="G1085"/>
      <c r="H1085" s="79"/>
      <c r="I1085" s="83"/>
      <c r="J1085" s="1"/>
      <c r="K1085" s="1"/>
      <c r="L1085" s="79"/>
      <c r="M1085" s="83"/>
      <c r="S1085" s="79"/>
      <c r="T1085" s="83"/>
      <c r="U1085" s="79"/>
      <c r="V1085" s="111"/>
      <c r="AA1085" s="79"/>
      <c r="AB1085" s="111"/>
      <c r="AG1085" s="28" t="s">
        <v>1017</v>
      </c>
      <c r="AH1085" s="79">
        <v>1000</v>
      </c>
      <c r="AK1085" s="1">
        <v>1700</v>
      </c>
      <c r="AN1085" s="111">
        <v>1800</v>
      </c>
      <c r="AO1085" s="91"/>
      <c r="AP1085" s="1">
        <v>1800</v>
      </c>
      <c r="AS1085" s="111">
        <v>1800</v>
      </c>
      <c r="AT1085" s="91"/>
    </row>
    <row r="1086" spans="1:46" hidden="1">
      <c r="A1086" s="6"/>
      <c r="G1086"/>
      <c r="H1086" s="79"/>
      <c r="I1086" s="83"/>
      <c r="J1086" s="1"/>
      <c r="K1086" s="1"/>
      <c r="L1086" s="79"/>
      <c r="M1086" s="83"/>
      <c r="S1086" s="79"/>
      <c r="T1086" s="83"/>
      <c r="U1086" s="79"/>
      <c r="V1086" s="111"/>
      <c r="AA1086" s="79"/>
      <c r="AB1086" s="111"/>
      <c r="AG1086" s="28" t="s">
        <v>1018</v>
      </c>
      <c r="AH1086" s="79">
        <v>1030</v>
      </c>
      <c r="AK1086" s="1">
        <v>2900</v>
      </c>
      <c r="AN1086" s="111">
        <v>6000</v>
      </c>
      <c r="AO1086" s="91"/>
      <c r="AP1086" s="1">
        <v>3920</v>
      </c>
      <c r="AS1086" s="111">
        <v>4600</v>
      </c>
      <c r="AT1086" s="91"/>
    </row>
    <row r="1087" spans="1:46" hidden="1">
      <c r="A1087" s="6"/>
      <c r="G1087"/>
      <c r="H1087" s="79"/>
      <c r="I1087" s="83"/>
      <c r="J1087" s="1"/>
      <c r="K1087" s="1"/>
      <c r="L1087" s="79"/>
      <c r="M1087" s="83"/>
      <c r="S1087" s="79"/>
      <c r="T1087" s="83"/>
      <c r="U1087" s="79"/>
      <c r="V1087" s="111"/>
      <c r="AA1087" s="79"/>
      <c r="AB1087" s="111"/>
      <c r="AG1087" s="25" t="s">
        <v>1019</v>
      </c>
      <c r="AH1087" s="79">
        <v>430</v>
      </c>
      <c r="AK1087" s="1">
        <v>875</v>
      </c>
      <c r="AN1087" s="111">
        <v>760</v>
      </c>
      <c r="AO1087" s="91"/>
      <c r="AP1087" s="1">
        <v>600</v>
      </c>
      <c r="AS1087" s="111">
        <v>600</v>
      </c>
      <c r="AT1087" s="91"/>
    </row>
    <row r="1088" spans="1:46">
      <c r="A1088" s="7">
        <v>10</v>
      </c>
      <c r="B1088">
        <v>4</v>
      </c>
      <c r="C1088">
        <v>1</v>
      </c>
      <c r="D1088">
        <v>7</v>
      </c>
      <c r="E1088">
        <f t="shared" si="137"/>
        <v>4</v>
      </c>
      <c r="F1088" s="7" t="s">
        <v>4047</v>
      </c>
      <c r="G1088" t="s">
        <v>480</v>
      </c>
      <c r="H1088" s="79">
        <v>1333</v>
      </c>
      <c r="I1088" s="83"/>
      <c r="J1088" s="1">
        <v>1296</v>
      </c>
      <c r="K1088" s="1" t="s">
        <v>2436</v>
      </c>
      <c r="L1088" s="79">
        <v>1548</v>
      </c>
      <c r="M1088" s="83"/>
      <c r="R1088" s="83">
        <v>1548</v>
      </c>
      <c r="S1088" s="79">
        <v>1396</v>
      </c>
      <c r="T1088" s="83"/>
      <c r="U1088" s="79">
        <v>1360</v>
      </c>
      <c r="V1088" s="111"/>
      <c r="Z1088" s="83">
        <v>1360</v>
      </c>
      <c r="AA1088" s="79">
        <v>1367</v>
      </c>
      <c r="AB1088" s="111"/>
      <c r="AF1088" s="83">
        <f t="shared" ref="AF1088:AF1093" si="140">AA1088-SUM(AC1088:AE1088)</f>
        <v>1367</v>
      </c>
      <c r="AG1088" s="28" t="s">
        <v>2867</v>
      </c>
      <c r="AO1088" s="91"/>
      <c r="AP1088" s="1">
        <v>820</v>
      </c>
      <c r="AS1088" s="111">
        <v>900</v>
      </c>
      <c r="AT1088" s="91"/>
    </row>
    <row r="1089" spans="1:46">
      <c r="A1089" s="7">
        <v>10</v>
      </c>
      <c r="B1089">
        <v>4</v>
      </c>
      <c r="C1089">
        <v>1</v>
      </c>
      <c r="D1089">
        <v>8</v>
      </c>
      <c r="E1089">
        <f t="shared" si="137"/>
        <v>4</v>
      </c>
      <c r="F1089" s="7" t="s">
        <v>4048</v>
      </c>
      <c r="G1089" t="s">
        <v>1712</v>
      </c>
      <c r="H1089" s="79"/>
      <c r="I1089" s="83"/>
      <c r="J1089" s="1">
        <v>193</v>
      </c>
      <c r="K1089" s="1"/>
      <c r="L1089" s="79">
        <v>175</v>
      </c>
      <c r="M1089" s="83"/>
      <c r="R1089" s="83">
        <v>175</v>
      </c>
      <c r="S1089" s="79">
        <v>167</v>
      </c>
      <c r="T1089" s="83"/>
      <c r="U1089" s="79">
        <v>174</v>
      </c>
      <c r="V1089" s="111"/>
      <c r="Z1089" s="83">
        <v>174</v>
      </c>
      <c r="AA1089" s="79">
        <v>150</v>
      </c>
      <c r="AB1089" s="111"/>
      <c r="AF1089" s="83">
        <f t="shared" si="140"/>
        <v>150</v>
      </c>
      <c r="AG1089" s="28" t="s">
        <v>2868</v>
      </c>
      <c r="AO1089" s="91"/>
      <c r="AP1089" s="1">
        <v>101</v>
      </c>
      <c r="AS1089" s="111">
        <v>114</v>
      </c>
      <c r="AT1089" s="91"/>
    </row>
    <row r="1090" spans="1:46">
      <c r="A1090" s="7">
        <v>10</v>
      </c>
      <c r="B1090">
        <v>4</v>
      </c>
      <c r="C1090">
        <v>1</v>
      </c>
      <c r="D1090">
        <v>9</v>
      </c>
      <c r="E1090">
        <f t="shared" si="137"/>
        <v>4</v>
      </c>
      <c r="F1090" s="7" t="s">
        <v>4049</v>
      </c>
      <c r="G1090" t="s">
        <v>481</v>
      </c>
      <c r="H1090" s="79">
        <v>9160</v>
      </c>
      <c r="I1090" s="83"/>
      <c r="J1090" s="1">
        <v>9650</v>
      </c>
      <c r="K1090" s="1"/>
      <c r="L1090" s="79">
        <v>10878</v>
      </c>
      <c r="M1090" s="83"/>
      <c r="O1090" s="111">
        <v>7165</v>
      </c>
      <c r="R1090" s="83">
        <v>3713</v>
      </c>
      <c r="S1090" s="79">
        <v>8981.5</v>
      </c>
      <c r="T1090" s="83"/>
      <c r="U1090" s="79">
        <v>10876</v>
      </c>
      <c r="V1090" s="111"/>
      <c r="W1090" s="111">
        <v>7161</v>
      </c>
      <c r="Z1090" s="83">
        <v>3715</v>
      </c>
      <c r="AA1090" s="79">
        <v>10965</v>
      </c>
      <c r="AB1090" s="111"/>
      <c r="AC1090" s="111">
        <v>7230</v>
      </c>
      <c r="AF1090" s="83">
        <f t="shared" si="140"/>
        <v>3735</v>
      </c>
      <c r="AG1090" s="28" t="s">
        <v>410</v>
      </c>
      <c r="AH1090" s="79">
        <v>7300</v>
      </c>
      <c r="AK1090" s="1">
        <v>7725</v>
      </c>
      <c r="AN1090" s="111">
        <v>8903</v>
      </c>
      <c r="AO1090" s="91" t="s">
        <v>1144</v>
      </c>
      <c r="AP1090" s="1">
        <v>7117</v>
      </c>
      <c r="AS1090" s="111">
        <v>8903</v>
      </c>
      <c r="AT1090" s="91"/>
    </row>
    <row r="1091" spans="1:46">
      <c r="A1091" s="7">
        <v>10</v>
      </c>
      <c r="B1091">
        <v>4</v>
      </c>
      <c r="C1091">
        <v>2</v>
      </c>
      <c r="E1091">
        <f t="shared" si="137"/>
        <v>3</v>
      </c>
      <c r="F1091" s="7" t="s">
        <v>482</v>
      </c>
      <c r="G1091" s="6" t="s">
        <v>483</v>
      </c>
      <c r="H1091" s="77">
        <v>96680</v>
      </c>
      <c r="J1091" s="26">
        <v>165217</v>
      </c>
      <c r="K1091" s="26"/>
      <c r="L1091" s="77">
        <v>94048</v>
      </c>
      <c r="O1091" s="111">
        <v>13700</v>
      </c>
      <c r="Q1091" s="111">
        <v>5478</v>
      </c>
      <c r="R1091" s="83">
        <v>74870</v>
      </c>
      <c r="S1091" s="77">
        <v>229571</v>
      </c>
      <c r="U1091" s="77">
        <v>774150</v>
      </c>
      <c r="X1091" s="111">
        <v>591000</v>
      </c>
      <c r="Y1091" s="111">
        <v>99909</v>
      </c>
      <c r="Z1091" s="83">
        <v>83241</v>
      </c>
      <c r="AA1091" s="77">
        <v>159840</v>
      </c>
      <c r="AC1091" s="111">
        <v>3400</v>
      </c>
      <c r="AE1091" s="111">
        <v>1907</v>
      </c>
      <c r="AF1091" s="83">
        <f t="shared" si="140"/>
        <v>154533</v>
      </c>
      <c r="AO1091" s="91"/>
      <c r="AT1091" s="91"/>
    </row>
    <row r="1092" spans="1:46">
      <c r="A1092" s="7">
        <v>10</v>
      </c>
      <c r="B1092">
        <v>4</v>
      </c>
      <c r="C1092">
        <v>2</v>
      </c>
      <c r="D1092">
        <v>1</v>
      </c>
      <c r="E1092">
        <f t="shared" si="137"/>
        <v>4</v>
      </c>
      <c r="F1092" s="7" t="s">
        <v>4050</v>
      </c>
      <c r="G1092" t="s">
        <v>1713</v>
      </c>
      <c r="H1092" s="79">
        <v>2945</v>
      </c>
      <c r="I1092" s="83"/>
      <c r="J1092" s="1">
        <v>2882</v>
      </c>
      <c r="K1092" s="1"/>
      <c r="L1092" s="79">
        <v>3094</v>
      </c>
      <c r="M1092" s="83"/>
      <c r="R1092" s="83">
        <v>3094</v>
      </c>
      <c r="S1092" s="79">
        <v>2848</v>
      </c>
      <c r="T1092" s="83"/>
      <c r="U1092" s="79">
        <v>3113</v>
      </c>
      <c r="V1092" s="111"/>
      <c r="Z1092" s="83">
        <v>3113</v>
      </c>
      <c r="AA1092" s="79">
        <v>3066</v>
      </c>
      <c r="AB1092" s="111"/>
      <c r="AF1092" s="83">
        <f t="shared" si="140"/>
        <v>3066</v>
      </c>
      <c r="AG1092" s="28" t="s">
        <v>2869</v>
      </c>
      <c r="AO1092" s="91"/>
      <c r="AP1092" s="1">
        <v>1690</v>
      </c>
      <c r="AQ1092" s="25" t="s">
        <v>2870</v>
      </c>
      <c r="AR1092" s="116"/>
      <c r="AS1092" s="111">
        <v>1800</v>
      </c>
      <c r="AT1092" s="91" t="s">
        <v>2870</v>
      </c>
    </row>
    <row r="1093" spans="1:46">
      <c r="A1093" s="7">
        <v>10</v>
      </c>
      <c r="B1093">
        <v>4</v>
      </c>
      <c r="C1093">
        <v>2</v>
      </c>
      <c r="D1093">
        <v>2</v>
      </c>
      <c r="E1093">
        <f t="shared" si="137"/>
        <v>4</v>
      </c>
      <c r="F1093" s="7" t="s">
        <v>4051</v>
      </c>
      <c r="G1093" t="s">
        <v>466</v>
      </c>
      <c r="H1093" s="79">
        <v>55798</v>
      </c>
      <c r="I1093" s="83"/>
      <c r="J1093" s="1">
        <v>104695</v>
      </c>
      <c r="K1093" s="1"/>
      <c r="L1093" s="79">
        <v>56351</v>
      </c>
      <c r="M1093" s="83"/>
      <c r="O1093" s="111">
        <v>8700</v>
      </c>
      <c r="Q1093" s="111">
        <v>175</v>
      </c>
      <c r="R1093" s="83">
        <v>47476</v>
      </c>
      <c r="S1093" s="79">
        <v>55399.6</v>
      </c>
      <c r="T1093" s="83"/>
      <c r="U1093" s="79">
        <v>46314</v>
      </c>
      <c r="V1093" s="111"/>
      <c r="Y1093" s="111">
        <v>175</v>
      </c>
      <c r="Z1093" s="83">
        <v>46139</v>
      </c>
      <c r="AA1093" s="79">
        <v>71283</v>
      </c>
      <c r="AB1093" s="111"/>
      <c r="AC1093" s="111">
        <v>3400</v>
      </c>
      <c r="AE1093" s="111">
        <v>200</v>
      </c>
      <c r="AF1093" s="83">
        <f t="shared" si="140"/>
        <v>67683</v>
      </c>
      <c r="AG1093" s="28" t="s">
        <v>1020</v>
      </c>
      <c r="AH1093" s="79">
        <v>7460</v>
      </c>
      <c r="AK1093" s="1">
        <v>6442</v>
      </c>
      <c r="AN1093" s="111">
        <v>9930</v>
      </c>
      <c r="AO1093" s="91" t="s">
        <v>2165</v>
      </c>
      <c r="AP1093" s="1">
        <v>7542</v>
      </c>
      <c r="AS1093" s="111">
        <v>9988</v>
      </c>
      <c r="AT1093" s="91" t="s">
        <v>2165</v>
      </c>
    </row>
    <row r="1094" spans="1:46" hidden="1">
      <c r="A1094" s="6"/>
      <c r="G1094"/>
      <c r="H1094" s="79"/>
      <c r="I1094" s="83"/>
      <c r="J1094" s="1"/>
      <c r="K1094" s="1"/>
      <c r="L1094" s="79"/>
      <c r="M1094" s="83"/>
      <c r="S1094" s="79"/>
      <c r="T1094" s="83"/>
      <c r="U1094" s="79"/>
      <c r="V1094" s="111"/>
      <c r="AA1094" s="79"/>
      <c r="AB1094" s="111"/>
      <c r="AG1094" s="28" t="s">
        <v>989</v>
      </c>
      <c r="AH1094" s="79">
        <v>1650</v>
      </c>
      <c r="AK1094" s="1">
        <v>1565</v>
      </c>
      <c r="AN1094" s="139"/>
      <c r="AO1094" s="91"/>
      <c r="AP1094" s="1">
        <v>1340.8</v>
      </c>
      <c r="AS1094" s="139"/>
      <c r="AT1094" s="91"/>
    </row>
    <row r="1095" spans="1:46" hidden="1">
      <c r="A1095" s="6"/>
      <c r="G1095"/>
      <c r="H1095" s="79"/>
      <c r="I1095" s="83"/>
      <c r="J1095" s="1"/>
      <c r="K1095" s="1"/>
      <c r="L1095" s="79"/>
      <c r="M1095" s="83"/>
      <c r="S1095" s="79"/>
      <c r="T1095" s="83"/>
      <c r="U1095" s="79"/>
      <c r="V1095" s="111"/>
      <c r="AA1095" s="79"/>
      <c r="AB1095" s="111"/>
      <c r="AG1095" s="28" t="s">
        <v>1021</v>
      </c>
      <c r="AH1095" s="79">
        <v>1930</v>
      </c>
      <c r="AK1095" s="1">
        <v>1918</v>
      </c>
      <c r="AN1095" s="139"/>
      <c r="AO1095" s="91"/>
      <c r="AP1095" s="1">
        <v>1683</v>
      </c>
      <c r="AS1095" s="139"/>
      <c r="AT1095" s="91"/>
    </row>
    <row r="1096" spans="1:46" hidden="1">
      <c r="A1096" s="6"/>
      <c r="G1096"/>
      <c r="H1096" s="79"/>
      <c r="I1096" s="83"/>
      <c r="J1096" s="1"/>
      <c r="K1096" s="1"/>
      <c r="L1096" s="79"/>
      <c r="M1096" s="83"/>
      <c r="S1096" s="79"/>
      <c r="T1096" s="83"/>
      <c r="U1096" s="79"/>
      <c r="V1096" s="111"/>
      <c r="AA1096" s="79"/>
      <c r="AB1096" s="111"/>
      <c r="AG1096" s="28" t="s">
        <v>1690</v>
      </c>
      <c r="AK1096" s="1">
        <v>2788</v>
      </c>
      <c r="AP1096" s="1">
        <v>2400</v>
      </c>
      <c r="AS1096" s="139"/>
    </row>
    <row r="1097" spans="1:46" hidden="1">
      <c r="A1097" s="6"/>
      <c r="G1097"/>
      <c r="H1097" s="79"/>
      <c r="I1097" s="83"/>
      <c r="J1097" s="1"/>
      <c r="K1097" s="1"/>
      <c r="L1097" s="79"/>
      <c r="M1097" s="83"/>
      <c r="S1097" s="79"/>
      <c r="T1097" s="83"/>
      <c r="U1097" s="79"/>
      <c r="V1097" s="111"/>
      <c r="AA1097" s="79"/>
      <c r="AB1097" s="111"/>
      <c r="AG1097" s="28" t="s">
        <v>1714</v>
      </c>
      <c r="AK1097" s="1">
        <v>2468</v>
      </c>
      <c r="AS1097" s="111">
        <v>2335</v>
      </c>
    </row>
    <row r="1098" spans="1:46" hidden="1">
      <c r="A1098" s="6"/>
      <c r="G1098"/>
      <c r="H1098" s="79"/>
      <c r="I1098" s="83"/>
      <c r="J1098" s="1"/>
      <c r="K1098" s="1"/>
      <c r="L1098" s="79"/>
      <c r="M1098" s="83"/>
      <c r="S1098" s="79"/>
      <c r="T1098" s="83"/>
      <c r="U1098" s="79"/>
      <c r="V1098" s="111"/>
      <c r="AA1098" s="79"/>
      <c r="AB1098" s="111"/>
      <c r="AG1098" s="28" t="s">
        <v>410</v>
      </c>
      <c r="AH1098" s="79">
        <v>35380</v>
      </c>
      <c r="AK1098" s="1">
        <v>32924</v>
      </c>
      <c r="AL1098" s="1" t="s">
        <v>1715</v>
      </c>
      <c r="AN1098" s="111">
        <v>32140</v>
      </c>
      <c r="AO1098" s="91"/>
      <c r="AP1098" s="1">
        <v>31407</v>
      </c>
      <c r="AS1098" s="111">
        <v>31728</v>
      </c>
      <c r="AT1098" s="91"/>
    </row>
    <row r="1099" spans="1:46" hidden="1">
      <c r="A1099" s="6"/>
      <c r="G1099"/>
      <c r="H1099" s="79"/>
      <c r="I1099" s="83"/>
      <c r="J1099" s="1"/>
      <c r="K1099" s="1"/>
      <c r="L1099" s="79"/>
      <c r="M1099" s="83"/>
      <c r="S1099" s="79"/>
      <c r="T1099" s="83"/>
      <c r="U1099" s="79"/>
      <c r="V1099" s="111"/>
      <c r="AA1099" s="79"/>
      <c r="AB1099" s="111"/>
      <c r="AH1099" s="109"/>
      <c r="AI1099" s="110"/>
      <c r="AJ1099" s="28" t="s">
        <v>1145</v>
      </c>
      <c r="AK1099" s="11"/>
      <c r="AL1099" s="11"/>
      <c r="AM1099" s="109"/>
      <c r="AN1099" s="111">
        <v>8085</v>
      </c>
      <c r="AO1099" s="91"/>
      <c r="AP1099" s="1">
        <v>7277</v>
      </c>
      <c r="AS1099" s="139"/>
      <c r="AT1099" s="91"/>
    </row>
    <row r="1100" spans="1:46" hidden="1">
      <c r="A1100" s="6"/>
      <c r="G1100"/>
      <c r="H1100" s="79"/>
      <c r="I1100" s="83"/>
      <c r="J1100" s="1"/>
      <c r="K1100" s="1"/>
      <c r="L1100" s="79"/>
      <c r="M1100" s="83"/>
      <c r="S1100" s="79"/>
      <c r="T1100" s="83"/>
      <c r="U1100" s="79"/>
      <c r="V1100" s="111"/>
      <c r="AA1100" s="79"/>
      <c r="AB1100" s="111"/>
      <c r="AH1100" s="109"/>
      <c r="AI1100" s="110"/>
      <c r="AJ1100" s="28" t="s">
        <v>1716</v>
      </c>
      <c r="AK1100" s="1">
        <v>52290</v>
      </c>
      <c r="AO1100" s="91"/>
      <c r="AS1100" s="139"/>
      <c r="AT1100" s="91"/>
    </row>
    <row r="1101" spans="1:46" hidden="1">
      <c r="A1101" s="6"/>
      <c r="G1101"/>
      <c r="H1101" s="79"/>
      <c r="I1101" s="83"/>
      <c r="J1101" s="1"/>
      <c r="K1101" s="1"/>
      <c r="L1101" s="79"/>
      <c r="M1101" s="83"/>
      <c r="S1101" s="79"/>
      <c r="T1101" s="83"/>
      <c r="U1101" s="79"/>
      <c r="V1101" s="111"/>
      <c r="AA1101" s="79"/>
      <c r="AB1101" s="111"/>
      <c r="AH1101" s="109"/>
      <c r="AI1101" s="110"/>
      <c r="AJ1101" s="28" t="s">
        <v>1717</v>
      </c>
      <c r="AK1101" s="1">
        <v>2174</v>
      </c>
      <c r="AO1101" s="91"/>
      <c r="AS1101" s="139"/>
      <c r="AT1101" s="91"/>
    </row>
    <row r="1102" spans="1:46">
      <c r="A1102" s="7">
        <v>10</v>
      </c>
      <c r="B1102">
        <v>4</v>
      </c>
      <c r="C1102">
        <v>2</v>
      </c>
      <c r="D1102">
        <v>3</v>
      </c>
      <c r="E1102">
        <f t="shared" si="137"/>
        <v>4</v>
      </c>
      <c r="F1102" s="7" t="s">
        <v>4052</v>
      </c>
      <c r="G1102" t="s">
        <v>484</v>
      </c>
      <c r="H1102" s="79">
        <v>254</v>
      </c>
      <c r="I1102" s="83"/>
      <c r="J1102" s="1">
        <v>260</v>
      </c>
      <c r="K1102" s="1"/>
      <c r="L1102" s="79">
        <v>264</v>
      </c>
      <c r="M1102" s="83"/>
      <c r="R1102" s="83">
        <v>264</v>
      </c>
      <c r="S1102" s="79">
        <v>263</v>
      </c>
      <c r="T1102" s="83"/>
      <c r="U1102" s="79">
        <v>283</v>
      </c>
      <c r="V1102" s="111" t="s">
        <v>2871</v>
      </c>
      <c r="Z1102" s="83">
        <v>283</v>
      </c>
      <c r="AA1102" s="79">
        <v>283</v>
      </c>
      <c r="AB1102" s="111"/>
      <c r="AF1102" s="83">
        <f t="shared" ref="AF1102:AF1108" si="141">AA1102-SUM(AC1102:AE1102)</f>
        <v>283</v>
      </c>
      <c r="AO1102" s="91"/>
      <c r="AT1102" s="91"/>
    </row>
    <row r="1103" spans="1:46">
      <c r="A1103" s="7">
        <v>10</v>
      </c>
      <c r="B1103">
        <v>4</v>
      </c>
      <c r="C1103">
        <v>2</v>
      </c>
      <c r="D1103">
        <v>4</v>
      </c>
      <c r="E1103">
        <f t="shared" si="137"/>
        <v>4</v>
      </c>
      <c r="F1103" s="7" t="s">
        <v>4053</v>
      </c>
      <c r="G1103" t="s">
        <v>485</v>
      </c>
      <c r="H1103" s="79">
        <v>2727</v>
      </c>
      <c r="I1103" s="83"/>
      <c r="J1103" s="1">
        <v>2718</v>
      </c>
      <c r="K1103" s="1"/>
      <c r="L1103" s="79">
        <v>2947</v>
      </c>
      <c r="M1103" s="83"/>
      <c r="R1103" s="83">
        <v>2947</v>
      </c>
      <c r="S1103" s="79">
        <v>2914</v>
      </c>
      <c r="T1103" s="83"/>
      <c r="U1103" s="79">
        <v>2931</v>
      </c>
      <c r="V1103" s="111"/>
      <c r="Z1103" s="83">
        <v>2931</v>
      </c>
      <c r="AA1103" s="79">
        <v>2941</v>
      </c>
      <c r="AB1103" s="111"/>
      <c r="AF1103" s="83">
        <f t="shared" si="141"/>
        <v>2941</v>
      </c>
      <c r="AG1103" s="28" t="s">
        <v>2872</v>
      </c>
      <c r="AO1103" s="91"/>
      <c r="AP1103" s="1">
        <v>2402</v>
      </c>
      <c r="AS1103" s="111">
        <v>2386</v>
      </c>
      <c r="AT1103" s="91"/>
    </row>
    <row r="1104" spans="1:46">
      <c r="A1104" s="7">
        <v>10</v>
      </c>
      <c r="B1104">
        <v>4</v>
      </c>
      <c r="C1104">
        <v>2</v>
      </c>
      <c r="D1104">
        <v>5</v>
      </c>
      <c r="E1104">
        <f t="shared" si="137"/>
        <v>4</v>
      </c>
      <c r="F1104" s="7" t="s">
        <v>4054</v>
      </c>
      <c r="G1104" t="s">
        <v>1146</v>
      </c>
      <c r="H1104" s="79">
        <v>548</v>
      </c>
      <c r="I1104" s="83"/>
      <c r="J1104" s="1">
        <v>530</v>
      </c>
      <c r="K1104" s="1"/>
      <c r="L1104" s="79">
        <v>590</v>
      </c>
      <c r="M1104" s="83"/>
      <c r="R1104" s="83">
        <v>590</v>
      </c>
      <c r="S1104" s="79">
        <v>542</v>
      </c>
      <c r="T1104" s="83"/>
      <c r="U1104" s="79">
        <v>478</v>
      </c>
      <c r="V1104" s="111" t="s">
        <v>2871</v>
      </c>
      <c r="Z1104" s="83">
        <v>478</v>
      </c>
      <c r="AA1104" s="79">
        <v>478</v>
      </c>
      <c r="AB1104" s="111"/>
      <c r="AF1104" s="83">
        <f t="shared" si="141"/>
        <v>478</v>
      </c>
      <c r="AO1104" s="91"/>
      <c r="AT1104" s="91"/>
    </row>
    <row r="1105" spans="1:46">
      <c r="A1105" s="7">
        <v>10</v>
      </c>
      <c r="B1105">
        <v>4</v>
      </c>
      <c r="C1105">
        <v>2</v>
      </c>
      <c r="D1105">
        <v>6</v>
      </c>
      <c r="E1105">
        <f t="shared" si="137"/>
        <v>4</v>
      </c>
      <c r="F1105" s="7" t="s">
        <v>4055</v>
      </c>
      <c r="G1105" t="s">
        <v>486</v>
      </c>
      <c r="H1105" s="79">
        <v>6232</v>
      </c>
      <c r="I1105" s="83"/>
      <c r="J1105" s="1">
        <v>6276</v>
      </c>
      <c r="K1105" s="1"/>
      <c r="L1105" s="79">
        <v>6118</v>
      </c>
      <c r="M1105" s="83"/>
      <c r="Q1105" s="111">
        <v>1000</v>
      </c>
      <c r="R1105" s="83">
        <v>5118</v>
      </c>
      <c r="S1105" s="79">
        <v>5860</v>
      </c>
      <c r="T1105" s="83"/>
      <c r="U1105" s="79">
        <v>4857</v>
      </c>
      <c r="V1105" s="111"/>
      <c r="Z1105" s="83">
        <v>4857</v>
      </c>
      <c r="AA1105" s="79">
        <v>4827</v>
      </c>
      <c r="AB1105" s="111"/>
      <c r="AF1105" s="83">
        <f t="shared" si="141"/>
        <v>4827</v>
      </c>
      <c r="AG1105" s="28" t="s">
        <v>2873</v>
      </c>
      <c r="AO1105" s="91"/>
      <c r="AP1105" s="1">
        <v>5343</v>
      </c>
      <c r="AS1105" s="111">
        <v>4503</v>
      </c>
      <c r="AT1105" s="91"/>
    </row>
    <row r="1106" spans="1:46">
      <c r="A1106" s="7">
        <v>10</v>
      </c>
      <c r="B1106">
        <v>4</v>
      </c>
      <c r="C1106">
        <v>2</v>
      </c>
      <c r="D1106">
        <v>7</v>
      </c>
      <c r="E1106">
        <f t="shared" si="137"/>
        <v>4</v>
      </c>
      <c r="F1106" s="7" t="s">
        <v>4056</v>
      </c>
      <c r="G1106" t="s">
        <v>1718</v>
      </c>
      <c r="H1106" s="79">
        <v>264</v>
      </c>
      <c r="I1106" s="83"/>
      <c r="J1106" s="1">
        <v>264</v>
      </c>
      <c r="K1106" s="1" t="s">
        <v>1719</v>
      </c>
      <c r="L1106" s="79">
        <v>264</v>
      </c>
      <c r="M1106" s="83"/>
      <c r="R1106" s="83">
        <v>264</v>
      </c>
      <c r="S1106" s="79">
        <v>264</v>
      </c>
      <c r="T1106" s="83"/>
      <c r="U1106" s="79">
        <v>264</v>
      </c>
      <c r="V1106" s="111" t="s">
        <v>2871</v>
      </c>
      <c r="Z1106" s="83">
        <v>264</v>
      </c>
      <c r="AA1106" s="79">
        <v>264</v>
      </c>
      <c r="AB1106" s="111"/>
      <c r="AF1106" s="83">
        <f t="shared" si="141"/>
        <v>264</v>
      </c>
      <c r="AO1106" s="91"/>
      <c r="AT1106" s="91"/>
    </row>
    <row r="1107" spans="1:46">
      <c r="A1107" s="7">
        <v>10</v>
      </c>
      <c r="B1107">
        <v>4</v>
      </c>
      <c r="C1107">
        <v>2</v>
      </c>
      <c r="D1107">
        <v>8</v>
      </c>
      <c r="E1107">
        <f t="shared" si="137"/>
        <v>4</v>
      </c>
      <c r="F1107" s="7" t="s">
        <v>4057</v>
      </c>
      <c r="G1107" t="s">
        <v>487</v>
      </c>
      <c r="H1107" s="79">
        <v>592</v>
      </c>
      <c r="I1107" s="83"/>
      <c r="J1107" s="1">
        <v>562</v>
      </c>
      <c r="K1107" s="1"/>
      <c r="L1107" s="79">
        <v>604</v>
      </c>
      <c r="M1107" s="83"/>
      <c r="R1107" s="83">
        <v>604</v>
      </c>
      <c r="S1107" s="79">
        <v>603</v>
      </c>
      <c r="T1107" s="83"/>
      <c r="U1107" s="79">
        <v>604</v>
      </c>
      <c r="V1107" s="111"/>
      <c r="Z1107" s="83">
        <v>604</v>
      </c>
      <c r="AA1107" s="79">
        <v>621</v>
      </c>
      <c r="AB1107" s="111"/>
      <c r="AF1107" s="83">
        <f t="shared" si="141"/>
        <v>621</v>
      </c>
      <c r="AG1107" s="28" t="s">
        <v>2874</v>
      </c>
      <c r="AO1107" s="91"/>
      <c r="AP1107" s="1">
        <v>499</v>
      </c>
      <c r="AS1107" s="111">
        <v>499</v>
      </c>
      <c r="AT1107" s="91"/>
    </row>
    <row r="1108" spans="1:46">
      <c r="A1108" s="7">
        <v>10</v>
      </c>
      <c r="B1108">
        <v>4</v>
      </c>
      <c r="C1108">
        <v>2</v>
      </c>
      <c r="D1108">
        <v>9</v>
      </c>
      <c r="E1108">
        <f t="shared" si="137"/>
        <v>4</v>
      </c>
      <c r="F1108" s="7" t="s">
        <v>4058</v>
      </c>
      <c r="G1108" t="s">
        <v>4203</v>
      </c>
      <c r="H1108" s="89"/>
      <c r="I1108" s="90"/>
      <c r="J1108" s="5">
        <v>16685</v>
      </c>
      <c r="K1108" s="5"/>
      <c r="L1108" s="79">
        <v>15999</v>
      </c>
      <c r="M1108" s="83"/>
      <c r="Q1108" s="111">
        <v>4303</v>
      </c>
      <c r="R1108" s="83">
        <v>11696</v>
      </c>
      <c r="S1108" s="79">
        <v>15571</v>
      </c>
      <c r="T1108" s="83"/>
      <c r="U1108" s="79">
        <v>11894</v>
      </c>
      <c r="V1108" s="111"/>
      <c r="Y1108" s="111">
        <v>4203</v>
      </c>
      <c r="Z1108" s="83">
        <v>11892</v>
      </c>
      <c r="AA1108" s="79">
        <v>15455</v>
      </c>
      <c r="AB1108" s="111"/>
      <c r="AE1108" s="111">
        <v>1707</v>
      </c>
      <c r="AF1108" s="83">
        <f t="shared" si="141"/>
        <v>13748</v>
      </c>
      <c r="AG1108" s="3" t="s">
        <v>850</v>
      </c>
      <c r="AH1108" s="79">
        <v>7990</v>
      </c>
      <c r="AI1108" s="103" t="s">
        <v>869</v>
      </c>
      <c r="AJ1108" s="133"/>
      <c r="AK1108" s="1">
        <v>8088</v>
      </c>
      <c r="AL1108" s="16" t="s">
        <v>869</v>
      </c>
      <c r="AM1108" s="159"/>
      <c r="AN1108" s="111">
        <v>8096</v>
      </c>
      <c r="AO1108" s="91" t="s">
        <v>869</v>
      </c>
      <c r="AP1108" s="1">
        <v>8165</v>
      </c>
      <c r="AQ1108" s="25" t="s">
        <v>869</v>
      </c>
      <c r="AR1108" s="116"/>
      <c r="AS1108" s="111">
        <v>8307</v>
      </c>
      <c r="AT1108" s="91" t="s">
        <v>2875</v>
      </c>
    </row>
    <row r="1109" spans="1:46" hidden="1">
      <c r="A1109" s="6"/>
      <c r="G1109"/>
      <c r="H1109" s="79"/>
      <c r="I1109" s="83"/>
      <c r="J1109" s="1"/>
      <c r="K1109" s="1"/>
      <c r="L1109" s="79"/>
      <c r="M1109" s="83"/>
      <c r="S1109" s="79"/>
      <c r="T1109" s="83"/>
      <c r="U1109" s="79"/>
      <c r="V1109" s="111"/>
      <c r="AA1109" s="79"/>
      <c r="AB1109" s="111"/>
      <c r="AG1109" s="28" t="s">
        <v>1720</v>
      </c>
      <c r="AK1109" s="1">
        <v>1666</v>
      </c>
      <c r="AO1109" s="91"/>
      <c r="AP1109" s="1">
        <v>1434</v>
      </c>
      <c r="AS1109" s="111">
        <v>1738</v>
      </c>
      <c r="AT1109" s="91"/>
    </row>
    <row r="1110" spans="1:46" hidden="1">
      <c r="A1110" s="6"/>
      <c r="G1110"/>
      <c r="H1110" s="79"/>
      <c r="I1110" s="83"/>
      <c r="J1110" s="1"/>
      <c r="K1110" s="1"/>
      <c r="L1110" s="79"/>
      <c r="M1110" s="103"/>
      <c r="S1110" s="123"/>
      <c r="T1110" s="103"/>
      <c r="U1110" s="79"/>
      <c r="V1110" s="133"/>
      <c r="AA1110" s="79"/>
      <c r="AB1110" s="133"/>
      <c r="AG1110" s="28" t="s">
        <v>1721</v>
      </c>
      <c r="AK1110" s="1">
        <v>2808</v>
      </c>
      <c r="AP1110" s="1">
        <v>2078</v>
      </c>
      <c r="AS1110" s="111">
        <v>2186</v>
      </c>
    </row>
    <row r="1111" spans="1:46">
      <c r="A1111" s="7">
        <v>10</v>
      </c>
      <c r="B1111">
        <v>4</v>
      </c>
      <c r="C1111">
        <v>2</v>
      </c>
      <c r="D1111">
        <v>10</v>
      </c>
      <c r="E1111">
        <f t="shared" si="137"/>
        <v>4</v>
      </c>
      <c r="F1111" s="7" t="s">
        <v>4059</v>
      </c>
      <c r="G1111" s="3" t="s">
        <v>488</v>
      </c>
      <c r="H1111" s="79">
        <v>2096</v>
      </c>
      <c r="I1111" s="83"/>
      <c r="J1111" s="1">
        <v>2007</v>
      </c>
      <c r="K1111" s="1"/>
      <c r="L1111" s="79">
        <v>1847</v>
      </c>
      <c r="M1111" s="103"/>
      <c r="R1111" s="83">
        <v>1847</v>
      </c>
      <c r="S1111" s="123">
        <v>1734</v>
      </c>
      <c r="T1111" s="103"/>
      <c r="U1111" s="79">
        <v>1667</v>
      </c>
      <c r="V1111" s="117" t="s">
        <v>2876</v>
      </c>
      <c r="Z1111" s="83">
        <v>1667</v>
      </c>
      <c r="AA1111" s="79">
        <v>1938</v>
      </c>
      <c r="AB1111" s="117"/>
      <c r="AF1111" s="83">
        <f t="shared" ref="AF1111:AF1112" si="142">AA1111-SUM(AC1111:AE1111)</f>
        <v>1938</v>
      </c>
    </row>
    <row r="1112" spans="1:46">
      <c r="A1112" s="7">
        <v>10</v>
      </c>
      <c r="B1112">
        <v>4</v>
      </c>
      <c r="C1112">
        <v>2</v>
      </c>
      <c r="D1112">
        <v>11</v>
      </c>
      <c r="E1112">
        <f t="shared" si="137"/>
        <v>4</v>
      </c>
      <c r="F1112" s="7" t="s">
        <v>4060</v>
      </c>
      <c r="G1112" s="3" t="s">
        <v>4204</v>
      </c>
      <c r="H1112" s="79"/>
      <c r="I1112" s="83"/>
      <c r="J1112" s="1"/>
      <c r="K1112" s="1"/>
      <c r="L1112" s="79"/>
      <c r="M1112" s="103"/>
      <c r="S1112" s="123"/>
      <c r="T1112" s="103"/>
      <c r="U1112" s="94"/>
      <c r="V1112" s="226"/>
      <c r="AA1112" s="79">
        <v>58684</v>
      </c>
      <c r="AB1112" s="117"/>
      <c r="AF1112" s="83">
        <f t="shared" si="142"/>
        <v>58684</v>
      </c>
    </row>
    <row r="1113" spans="1:46">
      <c r="A1113" s="7">
        <v>10</v>
      </c>
      <c r="B1113">
        <v>4</v>
      </c>
      <c r="C1113">
        <v>2</v>
      </c>
      <c r="D1113">
        <v>11</v>
      </c>
      <c r="E1113">
        <f t="shared" si="137"/>
        <v>4</v>
      </c>
      <c r="F1113" s="7" t="s">
        <v>4060</v>
      </c>
      <c r="G1113" s="3" t="s">
        <v>489</v>
      </c>
      <c r="H1113" s="79">
        <v>11248</v>
      </c>
      <c r="I1113" s="83"/>
      <c r="J1113" s="1">
        <v>28339</v>
      </c>
      <c r="K1113" s="16" t="s">
        <v>490</v>
      </c>
      <c r="L1113" s="79">
        <v>5970</v>
      </c>
      <c r="M1113" s="83" t="s">
        <v>2166</v>
      </c>
      <c r="O1113" s="111">
        <v>5000</v>
      </c>
      <c r="R1113" s="83">
        <v>970</v>
      </c>
      <c r="S1113" s="79">
        <v>143570</v>
      </c>
      <c r="T1113" s="83" t="s">
        <v>3181</v>
      </c>
      <c r="U1113" s="79">
        <v>697544</v>
      </c>
      <c r="V1113" s="111" t="s">
        <v>2877</v>
      </c>
      <c r="X1113" s="111">
        <v>591000</v>
      </c>
      <c r="Y1113" s="111">
        <v>95531</v>
      </c>
      <c r="Z1113" s="83">
        <v>11013</v>
      </c>
      <c r="AA1113" s="79"/>
      <c r="AB1113" s="111"/>
    </row>
    <row r="1114" spans="1:46">
      <c r="A1114" s="7">
        <v>10</v>
      </c>
      <c r="B1114">
        <v>4</v>
      </c>
      <c r="C1114">
        <v>3</v>
      </c>
      <c r="E1114">
        <f t="shared" si="137"/>
        <v>3</v>
      </c>
      <c r="F1114" s="7" t="s">
        <v>491</v>
      </c>
      <c r="G1114" s="6" t="s">
        <v>492</v>
      </c>
      <c r="H1114" s="77">
        <v>129002</v>
      </c>
      <c r="J1114" s="18">
        <v>133477</v>
      </c>
      <c r="K1114" s="1" t="s">
        <v>2447</v>
      </c>
      <c r="L1114" s="81">
        <v>165011</v>
      </c>
      <c r="M1114" s="82"/>
      <c r="O1114" s="111">
        <v>888</v>
      </c>
      <c r="Q1114" s="111">
        <v>324</v>
      </c>
      <c r="R1114" s="83">
        <v>163799</v>
      </c>
      <c r="S1114" s="81">
        <v>164045</v>
      </c>
      <c r="T1114" s="82"/>
      <c r="U1114" s="81">
        <v>150742</v>
      </c>
      <c r="V1114" s="126"/>
      <c r="Y1114" s="111">
        <v>320</v>
      </c>
      <c r="Z1114" s="83">
        <v>150422</v>
      </c>
      <c r="AA1114" s="81">
        <v>148317</v>
      </c>
      <c r="AB1114" s="126"/>
      <c r="AE1114" s="111">
        <v>310</v>
      </c>
      <c r="AF1114" s="83">
        <f t="shared" ref="AF1114:AF1115" si="143">AA1114-SUM(AC1114:AE1114)</f>
        <v>148007</v>
      </c>
    </row>
    <row r="1115" spans="1:46">
      <c r="A1115" s="7">
        <v>10</v>
      </c>
      <c r="B1115">
        <v>4</v>
      </c>
      <c r="C1115">
        <v>3</v>
      </c>
      <c r="D1115">
        <v>1</v>
      </c>
      <c r="E1115">
        <f t="shared" si="137"/>
        <v>4</v>
      </c>
      <c r="F1115" s="7" t="s">
        <v>4061</v>
      </c>
      <c r="G1115" t="s">
        <v>1148</v>
      </c>
      <c r="H1115" s="89"/>
      <c r="I1115" s="90"/>
      <c r="J1115" s="1">
        <v>113401</v>
      </c>
      <c r="K1115" s="5" t="s">
        <v>2446</v>
      </c>
      <c r="L1115" s="79">
        <v>112135</v>
      </c>
      <c r="M1115" s="83"/>
      <c r="Q1115" s="111">
        <v>253</v>
      </c>
      <c r="R1115" s="83">
        <v>111882</v>
      </c>
      <c r="S1115" s="79">
        <v>111301</v>
      </c>
      <c r="T1115" s="83"/>
      <c r="U1115" s="79">
        <v>113172</v>
      </c>
      <c r="V1115" s="111"/>
      <c r="Y1115" s="111">
        <v>254</v>
      </c>
      <c r="Z1115" s="83">
        <v>112918</v>
      </c>
      <c r="AA1115" s="79">
        <v>127849</v>
      </c>
      <c r="AB1115" s="111"/>
      <c r="AE1115" s="111">
        <v>251</v>
      </c>
      <c r="AF1115" s="83">
        <f t="shared" si="143"/>
        <v>127598</v>
      </c>
      <c r="AG1115" s="3" t="s">
        <v>850</v>
      </c>
      <c r="AH1115" s="79">
        <v>38885</v>
      </c>
      <c r="AK1115" s="1">
        <v>40701</v>
      </c>
      <c r="AL1115" s="16" t="s">
        <v>1147</v>
      </c>
      <c r="AM1115" s="159"/>
      <c r="AN1115" s="111">
        <v>40954</v>
      </c>
      <c r="AO1115" s="91" t="s">
        <v>1147</v>
      </c>
      <c r="AP1115" s="1">
        <v>41110</v>
      </c>
      <c r="AQ1115" t="s">
        <v>3182</v>
      </c>
      <c r="AS1115" s="111">
        <v>41454</v>
      </c>
      <c r="AT1115" s="91"/>
    </row>
    <row r="1116" spans="1:46" hidden="1">
      <c r="A1116" s="6"/>
      <c r="G1116"/>
      <c r="H1116" s="79"/>
      <c r="I1116" s="83"/>
      <c r="J1116" s="1"/>
      <c r="K1116" s="1"/>
      <c r="L1116" s="79"/>
      <c r="M1116" s="83"/>
      <c r="S1116" s="79"/>
      <c r="T1116" s="83"/>
      <c r="U1116" s="79"/>
      <c r="V1116" s="111"/>
      <c r="AA1116" s="79"/>
      <c r="AB1116" s="111"/>
      <c r="AG1116" s="3" t="s">
        <v>493</v>
      </c>
      <c r="AH1116" s="79">
        <v>6269</v>
      </c>
      <c r="AK1116" s="1">
        <v>6060</v>
      </c>
      <c r="AN1116" s="111">
        <v>5990</v>
      </c>
      <c r="AO1116" s="91"/>
      <c r="AP1116" s="1">
        <v>5879</v>
      </c>
      <c r="AS1116" s="111">
        <v>5409</v>
      </c>
      <c r="AT1116" s="91"/>
    </row>
    <row r="1117" spans="1:46" hidden="1">
      <c r="A1117" s="6"/>
      <c r="G1117"/>
      <c r="H1117" s="79"/>
      <c r="I1117" s="83"/>
      <c r="J1117" s="1"/>
      <c r="K1117" s="1"/>
      <c r="L1117" s="79"/>
      <c r="M1117" s="83"/>
      <c r="S1117" s="79"/>
      <c r="T1117" s="83"/>
      <c r="U1117" s="79"/>
      <c r="V1117" s="111"/>
      <c r="AA1117" s="79"/>
      <c r="AB1117" s="111"/>
      <c r="AG1117" s="3" t="s">
        <v>1722</v>
      </c>
      <c r="AH1117" s="79">
        <v>2090</v>
      </c>
      <c r="AK1117" s="1">
        <v>2205</v>
      </c>
      <c r="AN1117" s="111">
        <v>2210</v>
      </c>
      <c r="AO1117" s="91"/>
      <c r="AP1117" s="1">
        <v>2191</v>
      </c>
      <c r="AS1117" s="111">
        <v>2004</v>
      </c>
      <c r="AT1117" s="91"/>
    </row>
    <row r="1118" spans="1:46" hidden="1">
      <c r="A1118" s="6"/>
      <c r="G1118"/>
      <c r="H1118" s="79"/>
      <c r="I1118" s="83"/>
      <c r="J1118" s="1"/>
      <c r="K1118" s="1"/>
      <c r="L1118" s="79"/>
      <c r="M1118" s="83"/>
      <c r="S1118" s="79"/>
      <c r="T1118" s="83"/>
      <c r="U1118" s="79"/>
      <c r="V1118" s="111"/>
      <c r="AA1118" s="79"/>
      <c r="AB1118" s="111"/>
      <c r="AG1118" s="3" t="s">
        <v>1723</v>
      </c>
      <c r="AH1118" s="79">
        <v>1009</v>
      </c>
      <c r="AK1118" s="1">
        <v>1080</v>
      </c>
      <c r="AN1118" s="111">
        <v>1081</v>
      </c>
      <c r="AO1118" s="91"/>
      <c r="AP1118" s="1">
        <v>1056</v>
      </c>
      <c r="AS1118" s="111">
        <v>1511</v>
      </c>
      <c r="AT1118" s="91"/>
    </row>
    <row r="1119" spans="1:46" hidden="1">
      <c r="A1119" s="6"/>
      <c r="G1119"/>
      <c r="H1119" s="79"/>
      <c r="I1119" s="83"/>
      <c r="J1119" s="1"/>
      <c r="K1119" s="1"/>
      <c r="L1119" s="79"/>
      <c r="M1119" s="83"/>
      <c r="S1119" s="79"/>
      <c r="T1119" s="83"/>
      <c r="U1119" s="79"/>
      <c r="V1119" s="111"/>
      <c r="AA1119" s="79"/>
      <c r="AB1119" s="111"/>
      <c r="AG1119" s="3" t="s">
        <v>494</v>
      </c>
      <c r="AH1119" s="79">
        <v>19108</v>
      </c>
      <c r="AK1119" s="1">
        <v>18904</v>
      </c>
      <c r="AN1119" s="111">
        <v>18904</v>
      </c>
      <c r="AO1119" s="91"/>
      <c r="AP1119" s="1">
        <v>18904</v>
      </c>
      <c r="AS1119" s="111">
        <v>18904</v>
      </c>
      <c r="AT1119" s="91"/>
    </row>
    <row r="1120" spans="1:46" hidden="1">
      <c r="A1120" s="6"/>
      <c r="G1120"/>
      <c r="H1120" s="79"/>
      <c r="I1120" s="83"/>
      <c r="J1120" s="1"/>
      <c r="K1120" s="1"/>
      <c r="L1120" s="79"/>
      <c r="M1120" s="83"/>
      <c r="S1120" s="79"/>
      <c r="T1120" s="83"/>
      <c r="U1120" s="79"/>
      <c r="V1120" s="111"/>
      <c r="AA1120" s="79"/>
      <c r="AB1120" s="111"/>
      <c r="AG1120" s="3" t="s">
        <v>495</v>
      </c>
      <c r="AH1120" s="79">
        <v>34743</v>
      </c>
      <c r="AK1120" s="1">
        <v>38671</v>
      </c>
      <c r="AL1120" s="1" t="s">
        <v>2445</v>
      </c>
      <c r="AN1120" s="111">
        <v>36572</v>
      </c>
      <c r="AO1120" s="91"/>
      <c r="AP1120" s="1">
        <v>36546</v>
      </c>
      <c r="AS1120" s="111">
        <v>36572</v>
      </c>
      <c r="AT1120" s="91"/>
    </row>
    <row r="1121" spans="1:46">
      <c r="A1121" s="7">
        <v>10</v>
      </c>
      <c r="B1121">
        <v>4</v>
      </c>
      <c r="C1121">
        <v>3</v>
      </c>
      <c r="D1121">
        <v>2</v>
      </c>
      <c r="E1121">
        <f t="shared" si="137"/>
        <v>4</v>
      </c>
      <c r="F1121" s="7" t="s">
        <v>4062</v>
      </c>
      <c r="G1121" t="s">
        <v>1149</v>
      </c>
      <c r="H1121" s="89"/>
      <c r="I1121" s="90"/>
      <c r="J1121" s="1">
        <v>11743</v>
      </c>
      <c r="K1121" s="5"/>
      <c r="L1121" s="79">
        <v>13752</v>
      </c>
      <c r="M1121" s="83"/>
      <c r="O1121" s="111">
        <v>888</v>
      </c>
      <c r="Q1121" s="111">
        <v>71</v>
      </c>
      <c r="R1121" s="83">
        <v>12793</v>
      </c>
      <c r="S1121" s="79">
        <v>13632</v>
      </c>
      <c r="T1121" s="83"/>
      <c r="U1121" s="79">
        <v>10805</v>
      </c>
      <c r="V1121" s="111"/>
      <c r="Y1121" s="111">
        <v>66</v>
      </c>
      <c r="Z1121" s="83">
        <v>10739</v>
      </c>
      <c r="AA1121" s="79">
        <v>11598</v>
      </c>
      <c r="AB1121" s="111"/>
      <c r="AE1121" s="111">
        <v>59</v>
      </c>
      <c r="AF1121" s="83">
        <f t="shared" ref="AF1121:AF1128" si="144">AA1121-SUM(AC1121:AE1121)</f>
        <v>11539</v>
      </c>
      <c r="AG1121" s="3" t="s">
        <v>496</v>
      </c>
      <c r="AH1121" s="79">
        <v>4542</v>
      </c>
      <c r="AK1121" s="1">
        <v>4475</v>
      </c>
      <c r="AN1121" s="111">
        <v>4092</v>
      </c>
      <c r="AO1121" s="91" t="s">
        <v>497</v>
      </c>
      <c r="AP1121" s="1">
        <f>4773.48+373.14</f>
        <v>5146.62</v>
      </c>
      <c r="AS1121" s="111">
        <v>4030</v>
      </c>
      <c r="AT1121" s="91"/>
    </row>
    <row r="1122" spans="1:46" hidden="1">
      <c r="A1122" s="6"/>
      <c r="G1122"/>
      <c r="H1122" s="79"/>
      <c r="I1122" s="83"/>
      <c r="J1122" s="1"/>
      <c r="K1122" s="1"/>
      <c r="L1122" s="79"/>
      <c r="M1122" s="83"/>
      <c r="S1122" s="79"/>
      <c r="T1122" s="83"/>
      <c r="U1122" s="79"/>
      <c r="V1122" s="111"/>
      <c r="AA1122" s="79"/>
      <c r="AB1122" s="111"/>
      <c r="AG1122" s="3" t="s">
        <v>498</v>
      </c>
      <c r="AH1122" s="79">
        <v>6416</v>
      </c>
      <c r="AK1122" s="1">
        <v>6291</v>
      </c>
      <c r="AN1122" s="111">
        <v>9167</v>
      </c>
      <c r="AO1122" s="91" t="s">
        <v>499</v>
      </c>
      <c r="AP1122" s="1">
        <v>8141</v>
      </c>
      <c r="AS1122" s="111">
        <v>6299</v>
      </c>
      <c r="AT1122" s="91"/>
    </row>
    <row r="1123" spans="1:46" ht="14.25" customHeight="1">
      <c r="A1123" s="7">
        <v>10</v>
      </c>
      <c r="B1123">
        <v>4</v>
      </c>
      <c r="C1123">
        <v>3</v>
      </c>
      <c r="D1123">
        <v>3</v>
      </c>
      <c r="E1123">
        <f t="shared" si="137"/>
        <v>4</v>
      </c>
      <c r="F1123" s="7" t="s">
        <v>4063</v>
      </c>
      <c r="G1123" t="s">
        <v>500</v>
      </c>
      <c r="H1123" s="79">
        <v>8886</v>
      </c>
      <c r="I1123" s="83"/>
      <c r="J1123" s="1">
        <v>8332</v>
      </c>
      <c r="K1123" s="1"/>
      <c r="L1123" s="79">
        <v>8643</v>
      </c>
      <c r="M1123" s="83"/>
      <c r="R1123" s="83">
        <v>8643</v>
      </c>
      <c r="S1123" s="79">
        <v>8635</v>
      </c>
      <c r="T1123" s="83"/>
      <c r="U1123" s="79">
        <v>8632</v>
      </c>
      <c r="V1123" s="111"/>
      <c r="Z1123" s="83">
        <v>8632</v>
      </c>
      <c r="AA1123" s="79">
        <v>8870</v>
      </c>
      <c r="AB1123" s="111"/>
      <c r="AF1123" s="83">
        <f t="shared" si="144"/>
        <v>8870</v>
      </c>
      <c r="AG1123" s="28" t="s">
        <v>2878</v>
      </c>
      <c r="AP1123" s="1">
        <v>7434</v>
      </c>
      <c r="AS1123" s="111">
        <v>7434</v>
      </c>
    </row>
    <row r="1124" spans="1:46" ht="14.25" customHeight="1">
      <c r="A1124" s="7">
        <v>10</v>
      </c>
      <c r="B1124">
        <v>4</v>
      </c>
      <c r="C1124">
        <v>3</v>
      </c>
      <c r="D1124">
        <v>4</v>
      </c>
      <c r="E1124">
        <f t="shared" si="137"/>
        <v>4</v>
      </c>
      <c r="F1124" s="7" t="s">
        <v>4064</v>
      </c>
      <c r="G1124" s="3" t="s">
        <v>2167</v>
      </c>
      <c r="H1124" s="79"/>
      <c r="I1124" s="83"/>
      <c r="J1124" s="1"/>
      <c r="K1124" s="1"/>
      <c r="L1124" s="79">
        <v>30481</v>
      </c>
      <c r="M1124" s="83" t="s">
        <v>2168</v>
      </c>
      <c r="R1124" s="83">
        <v>30481</v>
      </c>
      <c r="S1124" s="79">
        <v>30476</v>
      </c>
      <c r="T1124" s="83"/>
      <c r="U1124" s="79">
        <v>18133</v>
      </c>
      <c r="V1124" s="111"/>
      <c r="Z1124" s="83">
        <v>18133</v>
      </c>
      <c r="AA1124" s="79"/>
      <c r="AB1124" s="111"/>
      <c r="AG1124" s="1" t="s">
        <v>2168</v>
      </c>
      <c r="AP1124" s="1">
        <v>30340</v>
      </c>
      <c r="AS1124" s="111">
        <v>15173</v>
      </c>
    </row>
    <row r="1125" spans="1:46">
      <c r="A1125" s="7">
        <v>10</v>
      </c>
      <c r="B1125">
        <v>4</v>
      </c>
      <c r="C1125">
        <v>4</v>
      </c>
      <c r="E1125">
        <f t="shared" si="137"/>
        <v>3</v>
      </c>
      <c r="F1125" s="7" t="s">
        <v>501</v>
      </c>
      <c r="G1125" s="6" t="s">
        <v>502</v>
      </c>
      <c r="H1125" s="77">
        <v>7941</v>
      </c>
      <c r="J1125" s="26">
        <v>24522</v>
      </c>
      <c r="K1125" s="26"/>
      <c r="L1125" s="77">
        <v>25000</v>
      </c>
      <c r="O1125" s="111">
        <v>13600</v>
      </c>
      <c r="Q1125" s="111">
        <v>14</v>
      </c>
      <c r="R1125" s="83">
        <v>11386</v>
      </c>
      <c r="S1125" s="77">
        <v>23872</v>
      </c>
      <c r="U1125" s="77">
        <v>82473</v>
      </c>
      <c r="W1125" s="111">
        <v>73200</v>
      </c>
      <c r="Y1125" s="111">
        <v>14</v>
      </c>
      <c r="Z1125" s="83">
        <v>9259</v>
      </c>
      <c r="AA1125" s="77">
        <v>145202</v>
      </c>
      <c r="AC1125" s="111">
        <v>124000</v>
      </c>
      <c r="AE1125" s="111">
        <v>12</v>
      </c>
      <c r="AF1125" s="83">
        <f t="shared" si="144"/>
        <v>21190</v>
      </c>
      <c r="AO1125" s="91"/>
      <c r="AT1125" s="91"/>
    </row>
    <row r="1126" spans="1:46">
      <c r="A1126" s="7">
        <v>10</v>
      </c>
      <c r="B1126">
        <v>4</v>
      </c>
      <c r="C1126">
        <v>4</v>
      </c>
      <c r="D1126">
        <v>1</v>
      </c>
      <c r="E1126">
        <f t="shared" si="137"/>
        <v>4</v>
      </c>
      <c r="F1126" s="7" t="s">
        <v>4065</v>
      </c>
      <c r="G1126" t="s">
        <v>1724</v>
      </c>
      <c r="H1126" s="79"/>
      <c r="I1126" s="83"/>
      <c r="J1126" s="1">
        <v>152</v>
      </c>
      <c r="K1126" s="1"/>
      <c r="L1126" s="79">
        <v>284</v>
      </c>
      <c r="M1126" s="83"/>
      <c r="R1126" s="83">
        <v>284</v>
      </c>
      <c r="S1126" s="79">
        <v>215</v>
      </c>
      <c r="T1126" s="83"/>
      <c r="U1126" s="79">
        <v>284</v>
      </c>
      <c r="V1126" s="111" t="s">
        <v>2879</v>
      </c>
      <c r="Z1126" s="83">
        <v>284</v>
      </c>
      <c r="AA1126" s="79">
        <v>284</v>
      </c>
      <c r="AB1126" s="111"/>
      <c r="AF1126" s="83">
        <f t="shared" si="144"/>
        <v>284</v>
      </c>
    </row>
    <row r="1127" spans="1:46">
      <c r="A1127" s="7">
        <v>10</v>
      </c>
      <c r="B1127">
        <v>4</v>
      </c>
      <c r="C1127">
        <v>4</v>
      </c>
      <c r="D1127">
        <v>2</v>
      </c>
      <c r="E1127">
        <f t="shared" si="137"/>
        <v>4</v>
      </c>
      <c r="F1127" s="7" t="s">
        <v>4066</v>
      </c>
      <c r="G1127" t="s">
        <v>1725</v>
      </c>
      <c r="H1127" s="79"/>
      <c r="I1127" s="83"/>
      <c r="J1127" s="1">
        <v>442</v>
      </c>
      <c r="K1127" s="1"/>
      <c r="L1127" s="79">
        <v>447</v>
      </c>
      <c r="M1127" s="83"/>
      <c r="R1127" s="83">
        <v>447</v>
      </c>
      <c r="S1127" s="79">
        <v>2625</v>
      </c>
      <c r="T1127" s="83"/>
      <c r="U1127" s="79">
        <v>418</v>
      </c>
      <c r="V1127" s="111"/>
      <c r="Z1127" s="83">
        <v>418</v>
      </c>
      <c r="AA1127" s="79">
        <v>693</v>
      </c>
      <c r="AB1127" s="111"/>
      <c r="AF1127" s="83">
        <f t="shared" si="144"/>
        <v>693</v>
      </c>
      <c r="AG1127" s="28" t="s">
        <v>2880</v>
      </c>
      <c r="AO1127" s="91"/>
      <c r="AP1127" s="1">
        <v>208</v>
      </c>
      <c r="AS1127" s="111">
        <v>208</v>
      </c>
      <c r="AT1127" s="91"/>
    </row>
    <row r="1128" spans="1:46">
      <c r="A1128" s="7">
        <v>10</v>
      </c>
      <c r="B1128">
        <v>4</v>
      </c>
      <c r="C1128">
        <v>4</v>
      </c>
      <c r="D1128">
        <v>3</v>
      </c>
      <c r="E1128">
        <f t="shared" si="137"/>
        <v>4</v>
      </c>
      <c r="F1128" s="7" t="s">
        <v>4067</v>
      </c>
      <c r="G1128" t="s">
        <v>503</v>
      </c>
      <c r="H1128" s="79">
        <v>5485</v>
      </c>
      <c r="I1128" s="83"/>
      <c r="J1128" s="1">
        <v>7511</v>
      </c>
      <c r="K1128" s="1" t="s">
        <v>2439</v>
      </c>
      <c r="L1128" s="79">
        <v>5142</v>
      </c>
      <c r="M1128" s="83"/>
      <c r="Q1128" s="111">
        <v>14</v>
      </c>
      <c r="R1128" s="83">
        <v>5128</v>
      </c>
      <c r="S1128" s="79">
        <v>5583.6</v>
      </c>
      <c r="T1128" s="83"/>
      <c r="U1128" s="79">
        <v>4986</v>
      </c>
      <c r="V1128" s="111"/>
      <c r="Y1128" s="111">
        <v>14</v>
      </c>
      <c r="Z1128" s="83">
        <v>4972</v>
      </c>
      <c r="AA1128" s="79">
        <v>5358</v>
      </c>
      <c r="AB1128" s="111"/>
      <c r="AE1128" s="111">
        <v>12</v>
      </c>
      <c r="AF1128" s="83">
        <f t="shared" si="144"/>
        <v>5346</v>
      </c>
      <c r="AG1128" s="28" t="s">
        <v>570</v>
      </c>
      <c r="AH1128" s="79">
        <v>2240</v>
      </c>
      <c r="AK1128" s="1">
        <v>2244</v>
      </c>
      <c r="AN1128" s="111">
        <v>2244</v>
      </c>
      <c r="AO1128" s="91" t="s">
        <v>947</v>
      </c>
      <c r="AP1128" s="1">
        <v>2249</v>
      </c>
      <c r="AS1128" s="111">
        <v>2244</v>
      </c>
      <c r="AT1128" s="91"/>
    </row>
    <row r="1129" spans="1:46" hidden="1">
      <c r="A1129" s="6"/>
      <c r="G1129"/>
      <c r="H1129" s="79"/>
      <c r="I1129" s="83"/>
      <c r="J1129" s="1"/>
      <c r="K1129" s="1"/>
      <c r="L1129" s="79"/>
      <c r="M1129" s="83"/>
      <c r="S1129" s="79"/>
      <c r="T1129" s="83"/>
      <c r="U1129" s="79"/>
      <c r="V1129" s="111"/>
      <c r="AA1129" s="79"/>
      <c r="AB1129" s="111"/>
      <c r="AG1129" s="28" t="s">
        <v>1010</v>
      </c>
      <c r="AH1129" s="79">
        <v>960</v>
      </c>
      <c r="AK1129" s="1">
        <v>941</v>
      </c>
      <c r="AN1129" s="111">
        <v>942</v>
      </c>
      <c r="AO1129" s="91" t="s">
        <v>1150</v>
      </c>
      <c r="AP1129" s="1">
        <v>933</v>
      </c>
      <c r="AS1129" s="111">
        <v>939</v>
      </c>
      <c r="AT1129" s="91"/>
    </row>
    <row r="1130" spans="1:46" hidden="1">
      <c r="A1130" s="7"/>
      <c r="F1130" s="7"/>
      <c r="G1130"/>
      <c r="H1130" s="79"/>
      <c r="I1130" s="83"/>
      <c r="J1130" s="1"/>
      <c r="K1130" s="1"/>
      <c r="L1130" s="79"/>
      <c r="M1130" s="83"/>
      <c r="S1130" s="79"/>
      <c r="T1130" s="83"/>
      <c r="U1130" s="79"/>
      <c r="V1130" s="111"/>
      <c r="AA1130" s="79"/>
      <c r="AB1130" s="111"/>
      <c r="AG1130" s="28" t="s">
        <v>2881</v>
      </c>
      <c r="AO1130" s="91"/>
      <c r="AP1130" s="1">
        <f>1071+33+152</f>
        <v>1256</v>
      </c>
      <c r="AS1130" s="111">
        <v>991</v>
      </c>
      <c r="AT1130" s="91"/>
    </row>
    <row r="1131" spans="1:46" hidden="1">
      <c r="A1131" s="7"/>
      <c r="F1131" s="7"/>
      <c r="G1131"/>
      <c r="H1131" s="79"/>
      <c r="I1131" s="83"/>
      <c r="J1131" s="1"/>
      <c r="K1131" s="1"/>
      <c r="L1131" s="79"/>
      <c r="M1131" s="83"/>
      <c r="S1131" s="79"/>
      <c r="T1131" s="83"/>
      <c r="U1131" s="79"/>
      <c r="V1131" s="111"/>
      <c r="AA1131" s="79"/>
      <c r="AB1131" s="111"/>
      <c r="AG1131" s="28" t="s">
        <v>1726</v>
      </c>
      <c r="AK1131" s="1">
        <v>1418</v>
      </c>
    </row>
    <row r="1132" spans="1:46">
      <c r="A1132" s="7">
        <v>10</v>
      </c>
      <c r="B1132">
        <v>4</v>
      </c>
      <c r="C1132">
        <v>4</v>
      </c>
      <c r="D1132">
        <v>4</v>
      </c>
      <c r="E1132">
        <f t="shared" si="137"/>
        <v>4</v>
      </c>
      <c r="F1132" s="7" t="s">
        <v>4068</v>
      </c>
      <c r="G1132" t="s">
        <v>1727</v>
      </c>
      <c r="H1132" s="79"/>
      <c r="I1132" s="83"/>
      <c r="J1132" s="1">
        <v>174</v>
      </c>
      <c r="K1132" s="1"/>
      <c r="L1132" s="79">
        <v>204</v>
      </c>
      <c r="M1132" s="83"/>
      <c r="R1132" s="83">
        <v>204</v>
      </c>
      <c r="S1132" s="79">
        <v>204</v>
      </c>
      <c r="T1132" s="83"/>
      <c r="U1132" s="79">
        <v>195</v>
      </c>
      <c r="V1132" s="111"/>
      <c r="Z1132" s="83">
        <v>195</v>
      </c>
      <c r="AA1132" s="79">
        <v>186</v>
      </c>
      <c r="AB1132" s="111"/>
      <c r="AF1132" s="83">
        <f t="shared" ref="AF1132:AF1134" si="145">AA1132-SUM(AC1132:AE1132)</f>
        <v>186</v>
      </c>
    </row>
    <row r="1133" spans="1:46">
      <c r="A1133" s="7">
        <v>10</v>
      </c>
      <c r="B1133">
        <v>4</v>
      </c>
      <c r="C1133">
        <v>4</v>
      </c>
      <c r="D1133">
        <v>5</v>
      </c>
      <c r="E1133">
        <f t="shared" si="137"/>
        <v>4</v>
      </c>
      <c r="F1133" s="7" t="s">
        <v>4069</v>
      </c>
      <c r="G1133" t="s">
        <v>504</v>
      </c>
      <c r="H1133" s="79">
        <v>408</v>
      </c>
      <c r="I1133" s="83"/>
      <c r="J1133" s="12"/>
      <c r="K1133" s="12"/>
      <c r="L1133" s="94"/>
      <c r="M1133" s="95"/>
      <c r="S1133" s="94"/>
      <c r="T1133" s="95"/>
      <c r="U1133" s="94"/>
      <c r="V1133" s="113"/>
      <c r="AA1133" s="94"/>
      <c r="AB1133" s="113"/>
      <c r="AO1133" s="91"/>
      <c r="AT1133" s="91"/>
    </row>
    <row r="1134" spans="1:46">
      <c r="A1134" s="7">
        <v>10</v>
      </c>
      <c r="B1134">
        <v>4</v>
      </c>
      <c r="C1134">
        <v>4</v>
      </c>
      <c r="D1134">
        <v>6</v>
      </c>
      <c r="E1134">
        <f t="shared" si="137"/>
        <v>4</v>
      </c>
      <c r="F1134" s="7" t="s">
        <v>4070</v>
      </c>
      <c r="G1134" t="s">
        <v>1151</v>
      </c>
      <c r="H1134" s="94"/>
      <c r="I1134" s="95"/>
      <c r="J1134" s="1">
        <f>14888+1354</f>
        <v>16242</v>
      </c>
      <c r="K1134" s="1" t="s">
        <v>1728</v>
      </c>
      <c r="L1134" s="79">
        <v>18923</v>
      </c>
      <c r="M1134" s="91" t="s">
        <v>1152</v>
      </c>
      <c r="S1134" s="122">
        <v>15244</v>
      </c>
      <c r="T1134" s="91"/>
      <c r="U1134" s="79">
        <v>76590</v>
      </c>
      <c r="V1134" s="117"/>
      <c r="W1134" s="111">
        <v>73200</v>
      </c>
      <c r="Z1134" s="83">
        <v>3390</v>
      </c>
      <c r="AA1134" s="79">
        <v>138681</v>
      </c>
      <c r="AB1134" s="117"/>
      <c r="AC1134" s="111">
        <v>124000</v>
      </c>
      <c r="AF1134" s="83">
        <f t="shared" si="145"/>
        <v>14681</v>
      </c>
      <c r="AG1134" s="28" t="s">
        <v>2884</v>
      </c>
      <c r="AP1134" s="1">
        <v>14175</v>
      </c>
      <c r="AS1134" s="111">
        <v>3856</v>
      </c>
    </row>
    <row r="1135" spans="1:46" hidden="1">
      <c r="A1135" s="6"/>
      <c r="G1135"/>
      <c r="H1135" s="94"/>
      <c r="I1135" s="95"/>
      <c r="J1135" s="1"/>
      <c r="K1135" s="1"/>
      <c r="L1135" s="79"/>
      <c r="M1135" s="91"/>
      <c r="O1135" s="111">
        <v>13600</v>
      </c>
      <c r="R1135" s="83">
        <v>5323</v>
      </c>
      <c r="S1135" s="122"/>
      <c r="T1135" s="91"/>
      <c r="U1135" s="79"/>
      <c r="V1135" s="117"/>
      <c r="AA1135" s="79"/>
      <c r="AB1135" s="117"/>
      <c r="AG1135" s="28" t="s">
        <v>2882</v>
      </c>
      <c r="AS1135" s="111">
        <v>1380</v>
      </c>
    </row>
    <row r="1136" spans="1:46" hidden="1">
      <c r="A1136" s="6"/>
      <c r="G1136"/>
      <c r="H1136" s="94"/>
      <c r="I1136" s="95"/>
      <c r="J1136" s="1"/>
      <c r="K1136" s="1"/>
      <c r="L1136" s="79"/>
      <c r="M1136" s="91"/>
      <c r="S1136" s="122"/>
      <c r="T1136" s="91"/>
      <c r="U1136" s="79"/>
      <c r="V1136" s="117"/>
      <c r="AA1136" s="79"/>
      <c r="AB1136" s="117"/>
      <c r="AG1136" s="28" t="s">
        <v>2883</v>
      </c>
      <c r="AS1136" s="111">
        <v>1295</v>
      </c>
    </row>
    <row r="1137" spans="1:46" hidden="1">
      <c r="A1137" s="6"/>
      <c r="G1137"/>
      <c r="H1137" s="94"/>
      <c r="I1137" s="95"/>
      <c r="J1137" s="1"/>
      <c r="K1137" s="1"/>
      <c r="L1137" s="79"/>
      <c r="M1137" s="91"/>
      <c r="S1137" s="122"/>
      <c r="T1137" s="91"/>
      <c r="U1137" s="79"/>
      <c r="V1137" s="117"/>
      <c r="AA1137" s="79"/>
      <c r="AB1137" s="117"/>
      <c r="AG1137" s="28" t="s">
        <v>2885</v>
      </c>
      <c r="AS1137" s="111">
        <v>70000</v>
      </c>
    </row>
    <row r="1138" spans="1:46">
      <c r="A1138" s="7">
        <v>10</v>
      </c>
      <c r="B1138">
        <v>4</v>
      </c>
      <c r="C1138">
        <v>5</v>
      </c>
      <c r="E1138">
        <f t="shared" si="137"/>
        <v>3</v>
      </c>
      <c r="F1138" s="7" t="s">
        <v>505</v>
      </c>
      <c r="G1138" s="6" t="s">
        <v>506</v>
      </c>
      <c r="H1138" s="77">
        <v>54895</v>
      </c>
      <c r="J1138" s="18">
        <v>60480</v>
      </c>
      <c r="L1138" s="77">
        <v>43410</v>
      </c>
      <c r="R1138" s="78">
        <v>43410</v>
      </c>
      <c r="S1138" s="77">
        <v>42776</v>
      </c>
      <c r="U1138" s="77">
        <v>43113</v>
      </c>
      <c r="Z1138" s="78">
        <v>43113</v>
      </c>
      <c r="AA1138" s="77">
        <v>43618</v>
      </c>
      <c r="AF1138" s="83">
        <f t="shared" ref="AF1138:AF1139" si="146">AA1138-SUM(AC1138:AE1138)</f>
        <v>43618</v>
      </c>
      <c r="AG1138" t="s">
        <v>507</v>
      </c>
      <c r="AH1138" s="79">
        <v>40700</v>
      </c>
      <c r="AK1138" s="1">
        <v>40500</v>
      </c>
      <c r="AN1138" s="111">
        <v>40300</v>
      </c>
      <c r="AO1138" s="147"/>
      <c r="AP1138" s="1">
        <v>40300</v>
      </c>
      <c r="AS1138" s="111">
        <v>40000</v>
      </c>
      <c r="AT1138" s="147"/>
    </row>
    <row r="1139" spans="1:46">
      <c r="A1139" s="7">
        <v>10</v>
      </c>
      <c r="B1139">
        <v>4</v>
      </c>
      <c r="C1139">
        <v>5</v>
      </c>
      <c r="D1139">
        <v>1</v>
      </c>
      <c r="E1139">
        <f t="shared" si="137"/>
        <v>4</v>
      </c>
      <c r="F1139" s="7" t="s">
        <v>4071</v>
      </c>
      <c r="G1139" t="s">
        <v>1729</v>
      </c>
      <c r="H1139" s="79"/>
      <c r="I1139" s="83"/>
      <c r="J1139" s="1">
        <v>60479.6</v>
      </c>
      <c r="K1139" s="1" t="s">
        <v>2438</v>
      </c>
      <c r="L1139" s="77">
        <v>43410</v>
      </c>
      <c r="M1139" s="83"/>
      <c r="S1139" s="77">
        <v>42776</v>
      </c>
      <c r="T1139" s="83"/>
      <c r="U1139" s="77">
        <v>43113</v>
      </c>
      <c r="AA1139" s="77">
        <v>43618</v>
      </c>
      <c r="AF1139" s="83">
        <f t="shared" si="146"/>
        <v>43618</v>
      </c>
      <c r="AG1139" t="s">
        <v>508</v>
      </c>
      <c r="AH1139" s="79">
        <v>12212</v>
      </c>
      <c r="AK1139" s="1">
        <v>16653</v>
      </c>
      <c r="AN1139" s="113"/>
      <c r="AO1139" s="153"/>
      <c r="AS1139" s="113"/>
      <c r="AT1139" s="153"/>
    </row>
    <row r="1140" spans="1:46" hidden="1">
      <c r="A1140" s="6"/>
      <c r="AG1140" s="28" t="s">
        <v>2886</v>
      </c>
      <c r="AP1140" s="1">
        <v>1336</v>
      </c>
      <c r="AS1140" s="111">
        <v>1337</v>
      </c>
    </row>
    <row r="1141" spans="1:46" hidden="1">
      <c r="A1141" s="6"/>
      <c r="AG1141" s="28" t="s">
        <v>2887</v>
      </c>
      <c r="AP1141" s="1">
        <v>1025</v>
      </c>
      <c r="AS1141" s="111">
        <v>1025</v>
      </c>
    </row>
    <row r="1142" spans="1:46">
      <c r="A1142" s="7">
        <v>10</v>
      </c>
      <c r="B1142">
        <v>5</v>
      </c>
      <c r="E1142">
        <f t="shared" ref="E1142:E1187" si="147">COUNT(A1142:D1142)</f>
        <v>2</v>
      </c>
      <c r="F1142" s="7" t="s">
        <v>509</v>
      </c>
      <c r="G1142" s="6" t="s">
        <v>510</v>
      </c>
      <c r="H1142" s="77">
        <v>311016</v>
      </c>
      <c r="J1142" s="18">
        <v>404400</v>
      </c>
      <c r="L1142" s="77">
        <v>367868</v>
      </c>
      <c r="R1142" s="83">
        <f>R1143+R1159</f>
        <v>323130</v>
      </c>
      <c r="S1142" s="77">
        <v>361840</v>
      </c>
      <c r="U1142" s="77">
        <v>441132</v>
      </c>
      <c r="W1142" s="111">
        <v>97934</v>
      </c>
      <c r="Y1142" s="111">
        <v>6333</v>
      </c>
      <c r="Z1142" s="83">
        <v>336865</v>
      </c>
      <c r="AA1142" s="77">
        <v>330425</v>
      </c>
      <c r="AO1142" s="91"/>
      <c r="AT1142" s="91"/>
    </row>
    <row r="1143" spans="1:46">
      <c r="A1143" s="7">
        <v>10</v>
      </c>
      <c r="B1143">
        <v>5</v>
      </c>
      <c r="C1143">
        <v>1</v>
      </c>
      <c r="E1143">
        <f t="shared" si="147"/>
        <v>3</v>
      </c>
      <c r="F1143" s="7" t="s">
        <v>511</v>
      </c>
      <c r="G1143" s="6" t="s">
        <v>513</v>
      </c>
      <c r="H1143" s="77">
        <v>79760</v>
      </c>
      <c r="J1143" s="18">
        <v>81437</v>
      </c>
      <c r="L1143" s="77">
        <v>127557</v>
      </c>
      <c r="O1143" s="111">
        <v>20123</v>
      </c>
      <c r="Q1143" s="111">
        <v>3</v>
      </c>
      <c r="R1143" s="83">
        <v>107431</v>
      </c>
      <c r="S1143" s="77">
        <v>128425</v>
      </c>
      <c r="U1143" s="77">
        <v>200179</v>
      </c>
      <c r="W1143" s="111">
        <v>78034</v>
      </c>
      <c r="Y1143" s="111">
        <v>2001</v>
      </c>
      <c r="Z1143" s="83">
        <v>120144</v>
      </c>
      <c r="AA1143" s="77">
        <v>77558</v>
      </c>
      <c r="AC1143" s="111">
        <v>266</v>
      </c>
      <c r="AE1143" s="111">
        <v>2003</v>
      </c>
      <c r="AF1143" s="83">
        <f t="shared" ref="AF1143:AF1149" si="148">AA1143-SUM(AC1143:AE1143)</f>
        <v>75289</v>
      </c>
      <c r="AO1143" s="91"/>
      <c r="AT1143" s="91"/>
    </row>
    <row r="1144" spans="1:46">
      <c r="A1144" s="7">
        <v>10</v>
      </c>
      <c r="B1144">
        <v>5</v>
      </c>
      <c r="C1144">
        <v>1</v>
      </c>
      <c r="D1144">
        <v>1</v>
      </c>
      <c r="E1144">
        <f t="shared" si="147"/>
        <v>4</v>
      </c>
      <c r="F1144" s="7" t="s">
        <v>4072</v>
      </c>
      <c r="G1144" t="s">
        <v>456</v>
      </c>
      <c r="H1144" s="79">
        <v>46649</v>
      </c>
      <c r="I1144" s="83"/>
      <c r="J1144" s="1">
        <v>49053</v>
      </c>
      <c r="K1144" s="1"/>
      <c r="L1144" s="79">
        <v>47625</v>
      </c>
      <c r="M1144" s="83" t="s">
        <v>2169</v>
      </c>
      <c r="R1144" s="83">
        <v>47625</v>
      </c>
      <c r="S1144" s="79">
        <v>47867</v>
      </c>
      <c r="T1144" s="83"/>
      <c r="U1144" s="79">
        <v>39565</v>
      </c>
      <c r="V1144" s="111" t="s">
        <v>1746</v>
      </c>
      <c r="Z1144" s="83">
        <v>39565</v>
      </c>
      <c r="AA1144" s="79">
        <v>41982</v>
      </c>
      <c r="AB1144" s="111"/>
      <c r="AF1144" s="83">
        <f t="shared" si="148"/>
        <v>41982</v>
      </c>
      <c r="AO1144" s="91"/>
      <c r="AT1144" s="91"/>
    </row>
    <row r="1145" spans="1:46">
      <c r="A1145" s="7">
        <v>10</v>
      </c>
      <c r="B1145">
        <v>5</v>
      </c>
      <c r="C1145">
        <v>1</v>
      </c>
      <c r="D1145">
        <v>2</v>
      </c>
      <c r="E1145">
        <f t="shared" si="147"/>
        <v>4</v>
      </c>
      <c r="F1145" s="7" t="s">
        <v>4073</v>
      </c>
      <c r="G1145" t="s">
        <v>1730</v>
      </c>
      <c r="H1145" s="79"/>
      <c r="I1145" s="83"/>
      <c r="J1145" s="1">
        <v>2932</v>
      </c>
      <c r="K1145" s="1" t="s">
        <v>1731</v>
      </c>
      <c r="L1145" s="109"/>
      <c r="M1145" s="110"/>
      <c r="S1145" s="109"/>
      <c r="T1145" s="95"/>
      <c r="U1145" s="94"/>
      <c r="V1145" s="113"/>
      <c r="W1145" s="113"/>
      <c r="X1145" s="113"/>
      <c r="Y1145" s="113"/>
      <c r="Z1145" s="95"/>
      <c r="AA1145" s="94"/>
      <c r="AB1145" s="113"/>
      <c r="AO1145" s="91"/>
      <c r="AT1145" s="91"/>
    </row>
    <row r="1146" spans="1:46">
      <c r="A1146" s="7">
        <v>10</v>
      </c>
      <c r="B1146">
        <v>5</v>
      </c>
      <c r="C1146">
        <v>1</v>
      </c>
      <c r="D1146">
        <v>3</v>
      </c>
      <c r="E1146">
        <f t="shared" si="147"/>
        <v>4</v>
      </c>
      <c r="F1146" s="7" t="s">
        <v>4074</v>
      </c>
      <c r="G1146" t="s">
        <v>1153</v>
      </c>
      <c r="H1146" s="79">
        <v>3239</v>
      </c>
      <c r="I1146" s="83"/>
      <c r="J1146" s="1"/>
      <c r="K1146" s="1"/>
      <c r="L1146" s="79">
        <v>3117</v>
      </c>
      <c r="M1146" s="103" t="s">
        <v>514</v>
      </c>
      <c r="R1146" s="83">
        <v>3117</v>
      </c>
      <c r="S1146" s="123">
        <v>2965</v>
      </c>
      <c r="T1146" s="103"/>
      <c r="U1146" s="79">
        <v>3284</v>
      </c>
      <c r="V1146" s="133" t="s">
        <v>514</v>
      </c>
      <c r="Z1146" s="83">
        <v>3284</v>
      </c>
      <c r="AA1146" s="79">
        <v>3147</v>
      </c>
      <c r="AB1146" s="133"/>
      <c r="AF1146" s="83">
        <f t="shared" si="148"/>
        <v>3147</v>
      </c>
      <c r="AG1146" s="28" t="s">
        <v>2888</v>
      </c>
      <c r="AP1146" s="1">
        <v>2640</v>
      </c>
      <c r="AQ1146" t="s">
        <v>3183</v>
      </c>
      <c r="AS1146" s="111">
        <v>2750</v>
      </c>
    </row>
    <row r="1147" spans="1:46">
      <c r="A1147" s="7">
        <v>10</v>
      </c>
      <c r="B1147">
        <v>5</v>
      </c>
      <c r="C1147">
        <v>1</v>
      </c>
      <c r="D1147">
        <v>4</v>
      </c>
      <c r="E1147">
        <f t="shared" si="147"/>
        <v>4</v>
      </c>
      <c r="F1147" s="7" t="s">
        <v>4075</v>
      </c>
      <c r="G1147" t="s">
        <v>516</v>
      </c>
      <c r="H1147" s="79">
        <v>4909</v>
      </c>
      <c r="I1147" s="83"/>
      <c r="J1147" s="1">
        <v>6092</v>
      </c>
      <c r="K1147" s="1" t="s">
        <v>1732</v>
      </c>
      <c r="L1147" s="79">
        <v>6265</v>
      </c>
      <c r="M1147" s="103" t="s">
        <v>292</v>
      </c>
      <c r="R1147" s="83">
        <v>6265</v>
      </c>
      <c r="S1147" s="123">
        <v>6264</v>
      </c>
      <c r="T1147" s="103"/>
      <c r="U1147" s="79">
        <v>6265</v>
      </c>
      <c r="V1147" s="133" t="s">
        <v>292</v>
      </c>
      <c r="Z1147" s="83">
        <v>6265</v>
      </c>
      <c r="AA1147" s="79">
        <v>6060</v>
      </c>
      <c r="AB1147" s="133"/>
      <c r="AF1147" s="83">
        <f t="shared" si="148"/>
        <v>6060</v>
      </c>
    </row>
    <row r="1148" spans="1:46">
      <c r="A1148" s="7">
        <v>10</v>
      </c>
      <c r="B1148">
        <v>5</v>
      </c>
      <c r="C1148">
        <v>1</v>
      </c>
      <c r="D1148">
        <v>5</v>
      </c>
      <c r="E1148">
        <f t="shared" si="147"/>
        <v>4</v>
      </c>
      <c r="F1148" s="7" t="s">
        <v>4076</v>
      </c>
      <c r="G1148" t="s">
        <v>1733</v>
      </c>
      <c r="H1148" s="79">
        <v>7752</v>
      </c>
      <c r="I1148" s="83"/>
      <c r="J1148" s="1">
        <v>5932</v>
      </c>
      <c r="K1148" s="1" t="s">
        <v>2440</v>
      </c>
      <c r="L1148" s="79">
        <v>7856</v>
      </c>
      <c r="M1148" s="83"/>
      <c r="O1148" s="111">
        <v>266</v>
      </c>
      <c r="R1148" s="83">
        <v>7590</v>
      </c>
      <c r="S1148" s="79">
        <v>7733</v>
      </c>
      <c r="T1148" s="83"/>
      <c r="U1148" s="79">
        <v>9230</v>
      </c>
      <c r="V1148" s="111"/>
      <c r="W1148" s="111">
        <v>256</v>
      </c>
      <c r="Y1148" s="111">
        <v>2000</v>
      </c>
      <c r="Z1148" s="83">
        <v>6964</v>
      </c>
      <c r="AA1148" s="79">
        <v>7619</v>
      </c>
      <c r="AB1148" s="111"/>
      <c r="AC1148" s="111">
        <v>266</v>
      </c>
      <c r="AF1148" s="83">
        <f t="shared" si="148"/>
        <v>7353</v>
      </c>
      <c r="AG1148" s="28" t="s">
        <v>2889</v>
      </c>
      <c r="AO1148" s="91"/>
      <c r="AP1148" s="1">
        <v>5681</v>
      </c>
      <c r="AS1148" s="111">
        <v>7134</v>
      </c>
      <c r="AT1148" s="91"/>
    </row>
    <row r="1149" spans="1:46">
      <c r="A1149" s="7">
        <v>10</v>
      </c>
      <c r="B1149">
        <v>5</v>
      </c>
      <c r="C1149">
        <v>1</v>
      </c>
      <c r="D1149">
        <v>6</v>
      </c>
      <c r="E1149">
        <f t="shared" si="147"/>
        <v>4</v>
      </c>
      <c r="F1149" s="7" t="s">
        <v>4077</v>
      </c>
      <c r="G1149" t="s">
        <v>515</v>
      </c>
      <c r="H1149" s="79">
        <v>2766</v>
      </c>
      <c r="I1149" s="83"/>
      <c r="J1149" s="1">
        <v>2572</v>
      </c>
      <c r="K1149" s="1"/>
      <c r="L1149" s="79">
        <v>3197</v>
      </c>
      <c r="M1149" s="83"/>
      <c r="Q1149" s="111">
        <v>3</v>
      </c>
      <c r="R1149" s="83">
        <v>3194</v>
      </c>
      <c r="S1149" s="79">
        <v>2666</v>
      </c>
      <c r="T1149" s="83"/>
      <c r="U1149" s="79">
        <v>6584</v>
      </c>
      <c r="V1149" s="111"/>
      <c r="W1149" s="111">
        <v>3100</v>
      </c>
      <c r="Y1149" s="111">
        <v>1</v>
      </c>
      <c r="Z1149" s="83">
        <v>3483</v>
      </c>
      <c r="AA1149" s="79">
        <v>2928</v>
      </c>
      <c r="AB1149" s="111"/>
      <c r="AE1149" s="111">
        <v>3</v>
      </c>
      <c r="AF1149" s="83">
        <f t="shared" si="148"/>
        <v>2925</v>
      </c>
      <c r="AG1149" s="28" t="s">
        <v>2890</v>
      </c>
      <c r="AO1149" s="91"/>
      <c r="AP1149" s="1">
        <v>1057</v>
      </c>
      <c r="AS1149" s="111">
        <v>1127</v>
      </c>
      <c r="AT1149" s="91"/>
    </row>
    <row r="1150" spans="1:46" hidden="1">
      <c r="A1150" s="6"/>
      <c r="G1150"/>
      <c r="H1150" s="79"/>
      <c r="I1150" s="83"/>
      <c r="J1150" s="1"/>
      <c r="K1150" s="1"/>
      <c r="L1150" s="79"/>
      <c r="M1150" s="83"/>
      <c r="S1150" s="79"/>
      <c r="T1150" s="83"/>
      <c r="U1150" s="79"/>
      <c r="V1150" s="111"/>
      <c r="AA1150" s="79"/>
      <c r="AB1150" s="111"/>
      <c r="AG1150" s="28" t="s">
        <v>2891</v>
      </c>
      <c r="AO1150" s="91"/>
      <c r="AP1150" s="1">
        <v>989</v>
      </c>
      <c r="AS1150" s="111">
        <v>1029</v>
      </c>
      <c r="AT1150" s="91"/>
    </row>
    <row r="1151" spans="1:46" hidden="1">
      <c r="A1151" s="6"/>
      <c r="G1151"/>
      <c r="H1151" s="79"/>
      <c r="I1151" s="83"/>
      <c r="J1151" s="1"/>
      <c r="K1151" s="1"/>
      <c r="L1151" s="79"/>
      <c r="M1151" s="83"/>
      <c r="S1151" s="79"/>
      <c r="T1151" s="83"/>
      <c r="U1151" s="79"/>
      <c r="V1151" s="111"/>
      <c r="AA1151" s="79"/>
      <c r="AB1151" s="111"/>
      <c r="AG1151" s="28" t="s">
        <v>2892</v>
      </c>
      <c r="AO1151" s="91"/>
      <c r="AS1151" s="111">
        <v>3675</v>
      </c>
      <c r="AT1151" s="91" t="s">
        <v>2893</v>
      </c>
    </row>
    <row r="1152" spans="1:46">
      <c r="A1152" s="7">
        <v>10</v>
      </c>
      <c r="B1152">
        <v>5</v>
      </c>
      <c r="C1152">
        <v>1</v>
      </c>
      <c r="D1152">
        <v>7</v>
      </c>
      <c r="E1152">
        <f t="shared" si="147"/>
        <v>4</v>
      </c>
      <c r="F1152" s="7" t="s">
        <v>4078</v>
      </c>
      <c r="G1152" t="s">
        <v>1734</v>
      </c>
      <c r="H1152" s="79">
        <f>AH1152+AH1153</f>
        <v>11462</v>
      </c>
      <c r="I1152" s="83"/>
      <c r="J1152" s="1">
        <v>12012</v>
      </c>
      <c r="K1152" s="1"/>
      <c r="L1152" s="79">
        <f>AN1152+AN1153</f>
        <v>11700</v>
      </c>
      <c r="M1152" s="83"/>
      <c r="R1152" s="83">
        <v>11700</v>
      </c>
      <c r="S1152" s="79">
        <v>11370</v>
      </c>
      <c r="T1152" s="83"/>
      <c r="U1152" s="79">
        <v>11972</v>
      </c>
      <c r="V1152" s="111"/>
      <c r="Z1152" s="83">
        <v>11972</v>
      </c>
      <c r="AA1152" s="79">
        <v>12192</v>
      </c>
      <c r="AB1152" s="111"/>
      <c r="AF1152" s="83">
        <f t="shared" ref="AF1152" si="149">AA1152-SUM(AC1152:AE1152)</f>
        <v>12192</v>
      </c>
      <c r="AG1152" t="s">
        <v>517</v>
      </c>
      <c r="AH1152" s="79">
        <v>9242</v>
      </c>
      <c r="AK1152" s="1">
        <v>9792</v>
      </c>
      <c r="AN1152" s="111">
        <v>9480</v>
      </c>
      <c r="AO1152" s="91"/>
      <c r="AP1152" s="1">
        <v>9150</v>
      </c>
      <c r="AS1152" s="111">
        <v>9752</v>
      </c>
      <c r="AT1152" s="91"/>
    </row>
    <row r="1153" spans="1:46" hidden="1">
      <c r="A1153" s="6"/>
      <c r="G1153"/>
      <c r="H1153" s="79"/>
      <c r="I1153" s="83"/>
      <c r="J1153" s="1"/>
      <c r="K1153" s="1"/>
      <c r="L1153" s="79"/>
      <c r="M1153" s="83"/>
      <c r="S1153" s="79"/>
      <c r="T1153" s="83"/>
      <c r="U1153" s="79"/>
      <c r="V1153" s="111"/>
      <c r="AA1153" s="79"/>
      <c r="AB1153" s="111"/>
      <c r="AG1153" t="s">
        <v>518</v>
      </c>
      <c r="AH1153" s="79">
        <v>2220</v>
      </c>
      <c r="AK1153" s="1">
        <v>2220</v>
      </c>
      <c r="AN1153" s="111">
        <v>2220</v>
      </c>
      <c r="AO1153" s="91"/>
      <c r="AP1153" s="1">
        <v>2220</v>
      </c>
      <c r="AS1153" s="111">
        <v>2220</v>
      </c>
      <c r="AT1153" s="91"/>
    </row>
    <row r="1154" spans="1:46">
      <c r="A1154" s="7">
        <v>10</v>
      </c>
      <c r="B1154">
        <v>5</v>
      </c>
      <c r="C1154">
        <v>1</v>
      </c>
      <c r="D1154">
        <v>8</v>
      </c>
      <c r="E1154">
        <f t="shared" si="147"/>
        <v>4</v>
      </c>
      <c r="F1154" s="7" t="s">
        <v>4079</v>
      </c>
      <c r="G1154" t="s">
        <v>1735</v>
      </c>
      <c r="H1154" s="79"/>
      <c r="I1154" s="83"/>
      <c r="J1154" s="1">
        <v>2845</v>
      </c>
      <c r="K1154" s="1"/>
      <c r="L1154" s="79">
        <v>2917</v>
      </c>
      <c r="M1154" s="83"/>
      <c r="R1154" s="83">
        <v>2917</v>
      </c>
      <c r="S1154" s="79">
        <v>3237</v>
      </c>
      <c r="T1154" s="83"/>
      <c r="U1154" s="79">
        <v>3087</v>
      </c>
      <c r="V1154" s="111"/>
      <c r="Z1154" s="83">
        <v>3087</v>
      </c>
      <c r="AA1154" s="79">
        <v>1630</v>
      </c>
      <c r="AB1154" s="111"/>
      <c r="AF1154" s="83">
        <f t="shared" ref="AF1154:AF1155" si="150">AA1154-SUM(AC1154:AE1154)</f>
        <v>1630</v>
      </c>
      <c r="AG1154" t="s">
        <v>2896</v>
      </c>
      <c r="AH1154" s="79">
        <v>1986</v>
      </c>
      <c r="AI1154" s="83" t="s">
        <v>1736</v>
      </c>
      <c r="AK1154" s="1">
        <v>2013</v>
      </c>
      <c r="AL1154" s="1" t="s">
        <v>1736</v>
      </c>
      <c r="AN1154" s="111">
        <v>2020</v>
      </c>
      <c r="AO1154" s="147" t="s">
        <v>1592</v>
      </c>
      <c r="AP1154" s="1">
        <v>2058</v>
      </c>
      <c r="AS1154" s="111">
        <v>2109</v>
      </c>
      <c r="AT1154" s="147"/>
    </row>
    <row r="1155" spans="1:46">
      <c r="A1155" s="7">
        <v>10</v>
      </c>
      <c r="B1155">
        <v>5</v>
      </c>
      <c r="C1155">
        <v>1</v>
      </c>
      <c r="D1155">
        <v>8</v>
      </c>
      <c r="E1155">
        <f t="shared" ref="E1155" si="151">COUNT(A1155:D1155)</f>
        <v>4</v>
      </c>
      <c r="F1155" s="7" t="s">
        <v>4079</v>
      </c>
      <c r="G1155" t="s">
        <v>4205</v>
      </c>
      <c r="H1155" s="79"/>
      <c r="I1155" s="83"/>
      <c r="J1155" s="1"/>
      <c r="K1155" s="1"/>
      <c r="L1155" s="79"/>
      <c r="M1155" s="83"/>
      <c r="S1155" s="79"/>
      <c r="T1155" s="83"/>
      <c r="U1155" s="79"/>
      <c r="V1155" s="111"/>
      <c r="AA1155" s="79">
        <v>2000</v>
      </c>
      <c r="AB1155" s="111"/>
      <c r="AE1155" s="111">
        <v>2000</v>
      </c>
      <c r="AF1155" s="83">
        <f t="shared" si="150"/>
        <v>0</v>
      </c>
      <c r="AG1155"/>
      <c r="AO1155" s="147"/>
      <c r="AT1155" s="147"/>
    </row>
    <row r="1156" spans="1:46">
      <c r="A1156" s="7">
        <v>10</v>
      </c>
      <c r="B1156">
        <v>5</v>
      </c>
      <c r="C1156">
        <v>1</v>
      </c>
      <c r="D1156">
        <v>9</v>
      </c>
      <c r="E1156">
        <f t="shared" si="147"/>
        <v>4</v>
      </c>
      <c r="F1156" s="7" t="s">
        <v>4080</v>
      </c>
      <c r="G1156" t="s">
        <v>2170</v>
      </c>
      <c r="H1156" s="79"/>
      <c r="I1156" s="83"/>
      <c r="J1156" s="1"/>
      <c r="K1156" s="1"/>
      <c r="L1156" s="79">
        <v>44880</v>
      </c>
      <c r="M1156" s="83"/>
      <c r="O1156" s="111">
        <v>19857</v>
      </c>
      <c r="R1156" s="83">
        <v>25023</v>
      </c>
      <c r="S1156" s="79">
        <v>46321</v>
      </c>
      <c r="T1156" s="83"/>
      <c r="U1156" s="79">
        <v>120192</v>
      </c>
      <c r="V1156" s="111"/>
      <c r="W1156" s="111">
        <v>74668</v>
      </c>
      <c r="Y1156" s="111">
        <v>239</v>
      </c>
      <c r="Z1156" s="83">
        <v>45524</v>
      </c>
      <c r="AA1156" s="79"/>
      <c r="AB1156" s="111"/>
      <c r="AG1156" t="s">
        <v>2894</v>
      </c>
      <c r="AO1156" s="147"/>
      <c r="AP1156" s="1">
        <v>21777</v>
      </c>
      <c r="AS1156" s="111">
        <v>81381</v>
      </c>
      <c r="AT1156" s="147"/>
    </row>
    <row r="1157" spans="1:46" hidden="1">
      <c r="G1157"/>
      <c r="H1157" s="79"/>
      <c r="I1157" s="83"/>
      <c r="J1157" s="1"/>
      <c r="K1157" s="1"/>
      <c r="L1157" s="79"/>
      <c r="M1157" s="83"/>
      <c r="S1157" s="79"/>
      <c r="T1157" s="83"/>
      <c r="U1157" s="79"/>
      <c r="V1157" s="111"/>
      <c r="AA1157" s="79"/>
      <c r="AB1157" s="111"/>
      <c r="AG1157" t="s">
        <v>2895</v>
      </c>
      <c r="AO1157" s="147"/>
      <c r="AP1157" s="1">
        <v>23144</v>
      </c>
      <c r="AS1157" s="111">
        <v>33780</v>
      </c>
      <c r="AT1157" s="147"/>
    </row>
    <row r="1158" spans="1:46" hidden="1">
      <c r="AG1158" t="s">
        <v>2896</v>
      </c>
      <c r="AO1158" s="147"/>
      <c r="AS1158" s="111">
        <v>1956</v>
      </c>
      <c r="AT1158" s="147"/>
    </row>
    <row r="1159" spans="1:46">
      <c r="A1159" s="7">
        <v>10</v>
      </c>
      <c r="B1159">
        <v>5</v>
      </c>
      <c r="C1159">
        <v>2</v>
      </c>
      <c r="E1159">
        <f t="shared" si="147"/>
        <v>3</v>
      </c>
      <c r="F1159" s="7" t="s">
        <v>512</v>
      </c>
      <c r="G1159" s="6" t="s">
        <v>2171</v>
      </c>
      <c r="H1159" s="77">
        <v>231257</v>
      </c>
      <c r="J1159" s="26">
        <v>322963</v>
      </c>
      <c r="K1159" s="26"/>
      <c r="L1159" s="77">
        <v>240311</v>
      </c>
      <c r="O1159" s="111">
        <v>19300</v>
      </c>
      <c r="Q1159" s="111">
        <v>5312</v>
      </c>
      <c r="R1159" s="83">
        <v>215699</v>
      </c>
      <c r="S1159" s="77">
        <v>233415</v>
      </c>
      <c r="U1159" s="77">
        <v>240953</v>
      </c>
      <c r="W1159" s="111">
        <v>19900</v>
      </c>
      <c r="Y1159" s="111">
        <v>4332</v>
      </c>
      <c r="Z1159" s="83">
        <v>216721</v>
      </c>
      <c r="AA1159" s="77">
        <v>252867</v>
      </c>
      <c r="AC1159" s="111">
        <v>19100</v>
      </c>
      <c r="AE1159" s="111">
        <v>12634</v>
      </c>
      <c r="AF1159" s="83">
        <f t="shared" ref="AF1159:AF1160" si="152">AA1159-SUM(AC1159:AE1159)</f>
        <v>221133</v>
      </c>
      <c r="AO1159" s="91"/>
      <c r="AT1159" s="91"/>
    </row>
    <row r="1160" spans="1:46">
      <c r="A1160" s="7">
        <v>10</v>
      </c>
      <c r="B1160">
        <v>5</v>
      </c>
      <c r="C1160">
        <v>2</v>
      </c>
      <c r="D1160">
        <v>1</v>
      </c>
      <c r="E1160">
        <f t="shared" si="147"/>
        <v>4</v>
      </c>
      <c r="F1160" s="7" t="s">
        <v>4081</v>
      </c>
      <c r="G1160" t="s">
        <v>2174</v>
      </c>
      <c r="H1160" s="79">
        <v>12661</v>
      </c>
      <c r="I1160" s="83"/>
      <c r="J1160" s="1">
        <v>13429</v>
      </c>
      <c r="K1160" s="1" t="s">
        <v>2442</v>
      </c>
      <c r="L1160" s="79">
        <v>13011</v>
      </c>
      <c r="M1160" s="83"/>
      <c r="O1160" s="111">
        <v>1500</v>
      </c>
      <c r="Q1160" s="111">
        <v>240</v>
      </c>
      <c r="R1160" s="83">
        <v>11271</v>
      </c>
      <c r="S1160" s="79">
        <v>13064</v>
      </c>
      <c r="T1160" s="83"/>
      <c r="U1160" s="79">
        <v>12993</v>
      </c>
      <c r="V1160" s="111"/>
      <c r="W1160" s="111">
        <v>1500</v>
      </c>
      <c r="Y1160" s="111">
        <v>239</v>
      </c>
      <c r="Z1160" s="83">
        <v>11254</v>
      </c>
      <c r="AA1160" s="79">
        <v>21247</v>
      </c>
      <c r="AB1160" s="111"/>
      <c r="AC1160" s="111">
        <v>8200</v>
      </c>
      <c r="AE1160" s="111">
        <v>300</v>
      </c>
      <c r="AF1160" s="83">
        <f t="shared" si="152"/>
        <v>12747</v>
      </c>
      <c r="AG1160" s="28" t="s">
        <v>2897</v>
      </c>
      <c r="AP1160" s="1">
        <v>9503</v>
      </c>
      <c r="AS1160" s="111">
        <v>9511</v>
      </c>
      <c r="AT1160" s="91" t="s">
        <v>2898</v>
      </c>
    </row>
    <row r="1161" spans="1:46" hidden="1">
      <c r="A1161" s="6"/>
      <c r="G1161"/>
      <c r="H1161" s="79"/>
      <c r="I1161" s="83"/>
      <c r="J1161" s="1"/>
      <c r="K1161" s="1"/>
      <c r="L1161" s="79"/>
      <c r="M1161" s="83"/>
      <c r="S1161" s="79"/>
      <c r="T1161" s="83"/>
      <c r="U1161" s="79"/>
      <c r="V1161" s="111"/>
      <c r="AA1161" s="79"/>
      <c r="AB1161" s="111"/>
      <c r="AG1161" s="28" t="s">
        <v>2881</v>
      </c>
      <c r="AO1161" s="91"/>
      <c r="AP1161" s="1">
        <f>602+12+586</f>
        <v>1200</v>
      </c>
      <c r="AS1161" s="111">
        <v>1024</v>
      </c>
      <c r="AT1161" s="91"/>
    </row>
    <row r="1162" spans="1:46" hidden="1">
      <c r="A1162" s="7"/>
      <c r="F1162" s="7"/>
      <c r="G1162"/>
      <c r="H1162" s="79"/>
      <c r="I1162" s="83"/>
      <c r="J1162" s="1"/>
      <c r="K1162" s="1"/>
      <c r="L1162" s="79"/>
      <c r="M1162" s="83"/>
      <c r="S1162" s="79"/>
      <c r="T1162" s="83"/>
      <c r="U1162" s="79"/>
      <c r="V1162" s="111"/>
      <c r="AA1162" s="79"/>
      <c r="AB1162" s="111"/>
      <c r="AG1162" s="28" t="s">
        <v>2899</v>
      </c>
      <c r="AO1162" s="91"/>
      <c r="AP1162" s="1">
        <v>1680</v>
      </c>
      <c r="AQ1162" t="s">
        <v>3184</v>
      </c>
      <c r="AS1162" s="111">
        <v>1800</v>
      </c>
      <c r="AT1162" s="91" t="s">
        <v>2900</v>
      </c>
    </row>
    <row r="1163" spans="1:46">
      <c r="A1163" s="7">
        <v>10</v>
      </c>
      <c r="B1163">
        <v>5</v>
      </c>
      <c r="C1163">
        <v>2</v>
      </c>
      <c r="D1163">
        <v>2</v>
      </c>
      <c r="E1163">
        <f t="shared" si="147"/>
        <v>4</v>
      </c>
      <c r="F1163" s="7" t="s">
        <v>4082</v>
      </c>
      <c r="G1163" t="s">
        <v>2173</v>
      </c>
      <c r="H1163" s="79">
        <v>119320</v>
      </c>
      <c r="I1163" s="83"/>
      <c r="J1163" s="1">
        <v>216728</v>
      </c>
      <c r="K1163" s="1" t="s">
        <v>2441</v>
      </c>
      <c r="L1163" s="79">
        <v>133915</v>
      </c>
      <c r="M1163" s="83"/>
      <c r="O1163" s="111">
        <v>14700</v>
      </c>
      <c r="R1163" s="83">
        <v>119215</v>
      </c>
      <c r="S1163" s="79">
        <v>129718</v>
      </c>
      <c r="T1163" s="83"/>
      <c r="U1163" s="79">
        <v>140737</v>
      </c>
      <c r="V1163" s="111"/>
      <c r="W1163" s="111">
        <v>18400</v>
      </c>
      <c r="Z1163" s="83">
        <v>122337</v>
      </c>
      <c r="AA1163" s="79">
        <v>119700</v>
      </c>
      <c r="AB1163" s="111"/>
      <c r="AC1163" s="111">
        <v>2900</v>
      </c>
      <c r="AF1163" s="83">
        <f t="shared" ref="AF1163" si="153">AA1163-SUM(AC1163:AE1163)</f>
        <v>116800</v>
      </c>
      <c r="AG1163" s="28" t="s">
        <v>1737</v>
      </c>
      <c r="AK1163" s="1">
        <v>52962</v>
      </c>
      <c r="AN1163" s="111">
        <v>17325</v>
      </c>
      <c r="AO1163" s="91"/>
      <c r="AP1163" s="1">
        <v>13335</v>
      </c>
      <c r="AT1163" s="91"/>
    </row>
    <row r="1164" spans="1:46" hidden="1">
      <c r="A1164" s="6"/>
      <c r="G1164"/>
      <c r="H1164" s="79"/>
      <c r="I1164" s="83"/>
      <c r="J1164" s="1"/>
      <c r="K1164" s="1"/>
      <c r="L1164" s="79"/>
      <c r="M1164" s="83"/>
      <c r="S1164" s="79"/>
      <c r="T1164" s="83"/>
      <c r="U1164" s="79"/>
      <c r="V1164" s="111"/>
      <c r="AA1164" s="79"/>
      <c r="AB1164" s="111"/>
      <c r="AG1164" s="28" t="s">
        <v>2901</v>
      </c>
      <c r="AO1164" s="91"/>
      <c r="AP1164" s="1">
        <v>2667</v>
      </c>
      <c r="AS1164" s="111">
        <v>6503</v>
      </c>
      <c r="AT1164" s="91"/>
    </row>
    <row r="1165" spans="1:46" hidden="1">
      <c r="A1165" s="6"/>
      <c r="G1165"/>
      <c r="H1165" s="79"/>
      <c r="I1165" s="83"/>
      <c r="J1165" s="1"/>
      <c r="K1165" s="1"/>
      <c r="L1165" s="79"/>
      <c r="M1165" s="83"/>
      <c r="S1165" s="79"/>
      <c r="T1165" s="83"/>
      <c r="U1165" s="79"/>
      <c r="V1165" s="111"/>
      <c r="AA1165" s="79"/>
      <c r="AB1165" s="111"/>
      <c r="AG1165" s="28" t="s">
        <v>2902</v>
      </c>
      <c r="AO1165" s="91"/>
      <c r="AP1165" s="1">
        <v>103542</v>
      </c>
      <c r="AS1165" s="111">
        <v>103599</v>
      </c>
      <c r="AT1165" s="91" t="s">
        <v>2903</v>
      </c>
    </row>
    <row r="1166" spans="1:46" hidden="1">
      <c r="A1166" s="7"/>
      <c r="F1166" s="7"/>
      <c r="G1166"/>
      <c r="H1166" s="79"/>
      <c r="I1166" s="83"/>
      <c r="J1166" s="1"/>
      <c r="K1166" s="1"/>
      <c r="L1166" s="79"/>
      <c r="M1166" s="83"/>
      <c r="S1166" s="79"/>
      <c r="T1166" s="83"/>
      <c r="U1166" s="79"/>
      <c r="V1166" s="111"/>
      <c r="AA1166" s="79"/>
      <c r="AB1166" s="111"/>
      <c r="AG1166" s="28" t="s">
        <v>2904</v>
      </c>
      <c r="AO1166" s="91"/>
      <c r="AS1166" s="111">
        <v>21735</v>
      </c>
      <c r="AT1166" s="91" t="s">
        <v>2905</v>
      </c>
    </row>
    <row r="1167" spans="1:46" hidden="1">
      <c r="A1167" s="7"/>
      <c r="F1167" s="7"/>
      <c r="G1167"/>
      <c r="H1167" s="79"/>
      <c r="I1167" s="83"/>
      <c r="J1167" s="1"/>
      <c r="K1167" s="1"/>
      <c r="L1167" s="79"/>
      <c r="M1167" s="83"/>
      <c r="S1167" s="79"/>
      <c r="T1167" s="83"/>
      <c r="U1167" s="79"/>
      <c r="V1167" s="111"/>
      <c r="AA1167" s="79"/>
      <c r="AB1167" s="111"/>
      <c r="AG1167" s="28" t="s">
        <v>2906</v>
      </c>
      <c r="AO1167" s="91"/>
      <c r="AP1167" s="1">
        <v>3822</v>
      </c>
      <c r="AS1167" s="111">
        <v>4410</v>
      </c>
      <c r="AT1167" s="91"/>
    </row>
    <row r="1168" spans="1:46">
      <c r="A1168" s="7">
        <v>10</v>
      </c>
      <c r="B1168">
        <v>5</v>
      </c>
      <c r="C1168">
        <v>2</v>
      </c>
      <c r="D1168">
        <v>3</v>
      </c>
      <c r="E1168">
        <f t="shared" si="147"/>
        <v>4</v>
      </c>
      <c r="F1168" s="7" t="s">
        <v>4083</v>
      </c>
      <c r="G1168" t="s">
        <v>2172</v>
      </c>
      <c r="H1168" s="79">
        <v>20766</v>
      </c>
      <c r="I1168" s="83"/>
      <c r="J1168" s="1">
        <v>15101</v>
      </c>
      <c r="K1168" s="1" t="s">
        <v>2443</v>
      </c>
      <c r="L1168" s="79">
        <v>13571</v>
      </c>
      <c r="M1168" s="83"/>
      <c r="Q1168" s="111">
        <v>5072</v>
      </c>
      <c r="R1168" s="83">
        <v>8499</v>
      </c>
      <c r="S1168" s="79">
        <v>11946</v>
      </c>
      <c r="T1168" s="83"/>
      <c r="U1168" s="79">
        <v>11883</v>
      </c>
      <c r="V1168" s="111"/>
      <c r="Y1168" s="111">
        <v>4093</v>
      </c>
      <c r="Z1168" s="83">
        <v>7790</v>
      </c>
      <c r="AA1168" s="79">
        <v>22590</v>
      </c>
      <c r="AB1168" s="111"/>
      <c r="AE1168" s="111">
        <v>12334</v>
      </c>
      <c r="AF1168" s="83">
        <f t="shared" ref="AF1168:AF1170" si="154">AA1168-SUM(AC1168:AE1168)</f>
        <v>10256</v>
      </c>
      <c r="AG1168" s="28" t="s">
        <v>2902</v>
      </c>
      <c r="AP1168" s="1">
        <v>8097</v>
      </c>
      <c r="AS1168" s="111">
        <v>8053</v>
      </c>
      <c r="AT1168" s="91" t="s">
        <v>2907</v>
      </c>
    </row>
    <row r="1169" spans="1:46" hidden="1">
      <c r="A1169" s="6"/>
      <c r="G1169"/>
      <c r="H1169" s="79"/>
      <c r="I1169" s="83"/>
      <c r="J1169" s="1"/>
      <c r="K1169" s="1"/>
      <c r="L1169" s="79"/>
      <c r="M1169" s="83"/>
      <c r="S1169" s="79"/>
      <c r="T1169" s="83"/>
      <c r="U1169" s="79"/>
      <c r="V1169" s="111"/>
      <c r="AA1169" s="79"/>
      <c r="AB1169" s="111"/>
      <c r="AG1169" s="28" t="s">
        <v>2908</v>
      </c>
      <c r="AP1169" s="1">
        <v>3151.5</v>
      </c>
      <c r="AS1169" s="111">
        <v>3152</v>
      </c>
      <c r="AT1169" s="91"/>
    </row>
    <row r="1170" spans="1:46">
      <c r="A1170" s="7">
        <v>10</v>
      </c>
      <c r="B1170">
        <v>5</v>
      </c>
      <c r="C1170">
        <v>2</v>
      </c>
      <c r="D1170">
        <v>4</v>
      </c>
      <c r="E1170">
        <f t="shared" si="147"/>
        <v>4</v>
      </c>
      <c r="F1170" s="7" t="s">
        <v>4084</v>
      </c>
      <c r="G1170" t="s">
        <v>2175</v>
      </c>
      <c r="H1170" s="79">
        <v>78510</v>
      </c>
      <c r="I1170" s="83"/>
      <c r="J1170" s="1">
        <v>77704</v>
      </c>
      <c r="K1170" s="1" t="s">
        <v>2444</v>
      </c>
      <c r="L1170" s="79">
        <v>79814</v>
      </c>
      <c r="M1170" s="83"/>
      <c r="O1170" s="111">
        <v>3100</v>
      </c>
      <c r="R1170" s="83">
        <v>76714</v>
      </c>
      <c r="S1170" s="79">
        <v>78687</v>
      </c>
      <c r="T1170" s="83"/>
      <c r="U1170" s="79">
        <v>75340</v>
      </c>
      <c r="V1170" s="111"/>
      <c r="Z1170" s="83">
        <v>75340</v>
      </c>
      <c r="AA1170" s="79">
        <v>89330</v>
      </c>
      <c r="AB1170" s="111"/>
      <c r="AC1170" s="111">
        <v>8000</v>
      </c>
      <c r="AF1170" s="83">
        <f t="shared" si="154"/>
        <v>81330</v>
      </c>
      <c r="AG1170" s="28" t="s">
        <v>2909</v>
      </c>
      <c r="AO1170" s="91"/>
      <c r="AP1170" s="1">
        <v>74087</v>
      </c>
      <c r="AS1170" s="111">
        <v>74087</v>
      </c>
      <c r="AT1170" s="91"/>
    </row>
    <row r="1171" spans="1:46" hidden="1">
      <c r="A1171" s="7"/>
      <c r="F1171" s="7"/>
      <c r="AG1171" s="28" t="s">
        <v>2901</v>
      </c>
      <c r="AO1171" s="91"/>
      <c r="AP1171" s="1">
        <v>1685</v>
      </c>
      <c r="AQ1171" t="s">
        <v>3166</v>
      </c>
      <c r="AS1171" s="111">
        <v>1000</v>
      </c>
      <c r="AT1171" s="91"/>
    </row>
    <row r="1172" spans="1:46">
      <c r="A1172" s="7">
        <v>11</v>
      </c>
      <c r="E1172">
        <f t="shared" si="147"/>
        <v>1</v>
      </c>
      <c r="F1172" s="7" t="s">
        <v>523</v>
      </c>
      <c r="G1172" s="6" t="s">
        <v>520</v>
      </c>
      <c r="H1172" s="77">
        <v>2752111</v>
      </c>
      <c r="J1172" s="18">
        <v>2810698</v>
      </c>
      <c r="L1172" s="77">
        <v>2908001</v>
      </c>
      <c r="R1172" s="83">
        <f>R1173</f>
        <v>2908001</v>
      </c>
      <c r="S1172" s="77">
        <v>2890964</v>
      </c>
      <c r="U1172" s="77">
        <v>2940907</v>
      </c>
      <c r="Z1172" s="78">
        <v>2940907</v>
      </c>
      <c r="AA1172" s="77">
        <v>2953853</v>
      </c>
      <c r="AF1172" s="78"/>
      <c r="AO1172" s="91"/>
      <c r="AT1172" s="91"/>
    </row>
    <row r="1173" spans="1:46">
      <c r="A1173" s="7">
        <v>11</v>
      </c>
      <c r="B1173">
        <v>1</v>
      </c>
      <c r="E1173">
        <f t="shared" si="147"/>
        <v>2</v>
      </c>
      <c r="F1173" s="7" t="s">
        <v>1739</v>
      </c>
      <c r="G1173" s="6" t="s">
        <v>520</v>
      </c>
      <c r="H1173" s="77">
        <v>2752111</v>
      </c>
      <c r="J1173" s="18">
        <v>2810698</v>
      </c>
      <c r="L1173" s="77">
        <v>2908001</v>
      </c>
      <c r="R1173" s="83">
        <f>R1174+R1175</f>
        <v>2908001</v>
      </c>
      <c r="S1173" s="77">
        <v>2890964</v>
      </c>
      <c r="U1173" s="77">
        <v>2940907</v>
      </c>
      <c r="Z1173" s="78">
        <v>2940907</v>
      </c>
      <c r="AA1173" s="77">
        <v>2953853</v>
      </c>
      <c r="AF1173" s="78"/>
      <c r="AO1173" s="91"/>
      <c r="AT1173" s="91"/>
    </row>
    <row r="1174" spans="1:46">
      <c r="A1174" s="7">
        <v>11</v>
      </c>
      <c r="B1174">
        <v>1</v>
      </c>
      <c r="C1174">
        <v>1</v>
      </c>
      <c r="E1174">
        <f t="shared" si="147"/>
        <v>3</v>
      </c>
      <c r="F1174" s="7" t="s">
        <v>1738</v>
      </c>
      <c r="G1174" t="s">
        <v>521</v>
      </c>
      <c r="H1174" s="79">
        <v>2356065</v>
      </c>
      <c r="I1174" s="83"/>
      <c r="J1174" s="1">
        <v>2428782</v>
      </c>
      <c r="K1174" s="1"/>
      <c r="L1174" s="79">
        <v>2499953</v>
      </c>
      <c r="M1174" s="83"/>
      <c r="R1174" s="83">
        <v>2499953</v>
      </c>
      <c r="S1174" s="77">
        <v>2501643</v>
      </c>
      <c r="U1174" s="79">
        <v>2567482</v>
      </c>
      <c r="V1174" s="111"/>
      <c r="Z1174" s="83">
        <v>2567482</v>
      </c>
      <c r="AA1174" s="79">
        <v>2599002</v>
      </c>
      <c r="AB1174" s="111"/>
      <c r="AF1174" s="83">
        <f t="shared" ref="AF1174:AF1187" si="155">AA1174-SUM(AC1174:AE1174)</f>
        <v>2599002</v>
      </c>
      <c r="AO1174" s="91"/>
      <c r="AT1174" s="91"/>
    </row>
    <row r="1175" spans="1:46">
      <c r="A1175" s="7">
        <v>11</v>
      </c>
      <c r="B1175">
        <v>1</v>
      </c>
      <c r="C1175">
        <v>2</v>
      </c>
      <c r="E1175">
        <f t="shared" si="147"/>
        <v>3</v>
      </c>
      <c r="F1175" s="7" t="s">
        <v>1740</v>
      </c>
      <c r="G1175" t="s">
        <v>522</v>
      </c>
      <c r="H1175" s="79">
        <v>396046</v>
      </c>
      <c r="I1175" s="83"/>
      <c r="J1175" s="1">
        <v>381916</v>
      </c>
      <c r="K1175" s="1"/>
      <c r="L1175" s="79">
        <v>408048</v>
      </c>
      <c r="M1175" s="83"/>
      <c r="R1175" s="83">
        <v>408048</v>
      </c>
      <c r="S1175" s="79">
        <v>389321</v>
      </c>
      <c r="T1175" s="83"/>
      <c r="U1175" s="79">
        <v>373425</v>
      </c>
      <c r="V1175" s="111"/>
      <c r="Z1175" s="83">
        <v>371040</v>
      </c>
      <c r="AA1175" s="79">
        <v>354851</v>
      </c>
      <c r="AB1175" s="111"/>
      <c r="AF1175" s="83">
        <f t="shared" si="155"/>
        <v>354851</v>
      </c>
      <c r="AO1175" s="91"/>
      <c r="AT1175" s="91"/>
    </row>
    <row r="1176" spans="1:46">
      <c r="A1176" s="7">
        <v>11</v>
      </c>
      <c r="B1176">
        <v>1</v>
      </c>
      <c r="C1176">
        <v>2</v>
      </c>
      <c r="D1176">
        <v>1</v>
      </c>
      <c r="E1176">
        <f t="shared" si="147"/>
        <v>4</v>
      </c>
      <c r="F1176" s="7" t="s">
        <v>4085</v>
      </c>
      <c r="G1176" t="s">
        <v>1741</v>
      </c>
      <c r="H1176" s="79"/>
      <c r="I1176" s="83"/>
      <c r="J1176" s="1">
        <v>381030</v>
      </c>
      <c r="K1176" s="1"/>
      <c r="L1176" s="79">
        <v>405668</v>
      </c>
      <c r="M1176" s="83"/>
      <c r="S1176" s="79">
        <v>388902</v>
      </c>
      <c r="T1176" s="83"/>
      <c r="U1176" s="79">
        <v>371040</v>
      </c>
      <c r="V1176" s="111"/>
      <c r="AA1176" s="79">
        <v>352403</v>
      </c>
      <c r="AB1176" s="111"/>
      <c r="AF1176" s="83">
        <f t="shared" si="155"/>
        <v>352403</v>
      </c>
      <c r="AO1176" s="91"/>
      <c r="AT1176" s="91"/>
    </row>
    <row r="1177" spans="1:46">
      <c r="A1177" s="7">
        <v>11</v>
      </c>
      <c r="B1177">
        <v>1</v>
      </c>
      <c r="C1177">
        <v>2</v>
      </c>
      <c r="D1177">
        <v>2</v>
      </c>
      <c r="E1177">
        <f t="shared" si="147"/>
        <v>4</v>
      </c>
      <c r="F1177" s="7" t="s">
        <v>4086</v>
      </c>
      <c r="G1177" t="s">
        <v>1742</v>
      </c>
      <c r="H1177" s="79"/>
      <c r="I1177" s="83"/>
      <c r="J1177" s="1">
        <v>886</v>
      </c>
      <c r="K1177" s="1"/>
      <c r="L1177" s="79">
        <v>2380</v>
      </c>
      <c r="M1177" s="83"/>
      <c r="S1177" s="79">
        <v>419</v>
      </c>
      <c r="T1177" s="83"/>
      <c r="U1177" s="79">
        <v>2385</v>
      </c>
      <c r="V1177" s="111" t="s">
        <v>2910</v>
      </c>
      <c r="Z1177" s="83">
        <v>2385</v>
      </c>
      <c r="AA1177" s="79">
        <v>2448</v>
      </c>
      <c r="AB1177" s="111"/>
      <c r="AF1177" s="83">
        <f t="shared" si="155"/>
        <v>2448</v>
      </c>
      <c r="AO1177" s="91"/>
      <c r="AT1177" s="91"/>
    </row>
    <row r="1178" spans="1:46">
      <c r="A1178" s="7">
        <v>12</v>
      </c>
      <c r="E1178">
        <f t="shared" si="147"/>
        <v>1</v>
      </c>
      <c r="F1178" s="7" t="s">
        <v>524</v>
      </c>
      <c r="G1178" s="6" t="s">
        <v>525</v>
      </c>
      <c r="H1178" s="77">
        <v>61235</v>
      </c>
      <c r="J1178" s="18">
        <v>55411</v>
      </c>
      <c r="L1178" s="77">
        <v>53319</v>
      </c>
      <c r="R1178" s="83">
        <f>R1180+R1183</f>
        <v>53319</v>
      </c>
      <c r="S1178" s="77">
        <v>44278</v>
      </c>
      <c r="U1178" s="77">
        <v>60233</v>
      </c>
      <c r="Z1178" s="83">
        <v>60233</v>
      </c>
      <c r="AA1178" s="77">
        <v>67178</v>
      </c>
      <c r="AO1178" s="91"/>
      <c r="AT1178" s="91"/>
    </row>
    <row r="1179" spans="1:46">
      <c r="A1179" s="7">
        <v>12</v>
      </c>
      <c r="B1179">
        <v>1</v>
      </c>
      <c r="E1179">
        <f t="shared" si="147"/>
        <v>2</v>
      </c>
      <c r="F1179" s="7" t="s">
        <v>4088</v>
      </c>
      <c r="G1179" s="6" t="s">
        <v>1155</v>
      </c>
      <c r="H1179" s="77">
        <v>0</v>
      </c>
      <c r="J1179" s="18">
        <v>1.7999999999999999E-2</v>
      </c>
      <c r="L1179" s="77">
        <v>1</v>
      </c>
      <c r="R1179" s="83">
        <v>1</v>
      </c>
      <c r="S1179" s="77">
        <v>1.6E-2</v>
      </c>
      <c r="U1179" s="77">
        <v>1</v>
      </c>
      <c r="Z1179" s="83">
        <v>1</v>
      </c>
      <c r="AA1179" s="77">
        <v>1</v>
      </c>
      <c r="AF1179" s="83">
        <f t="shared" si="155"/>
        <v>1</v>
      </c>
      <c r="AO1179" s="91"/>
      <c r="AT1179" s="91"/>
    </row>
    <row r="1180" spans="1:46">
      <c r="A1180" s="7">
        <v>12</v>
      </c>
      <c r="B1180">
        <v>1</v>
      </c>
      <c r="C1180">
        <v>1</v>
      </c>
      <c r="E1180">
        <f t="shared" si="147"/>
        <v>3</v>
      </c>
      <c r="F1180" s="7" t="s">
        <v>1154</v>
      </c>
      <c r="G1180" s="6" t="s">
        <v>1155</v>
      </c>
      <c r="H1180" s="77">
        <v>0</v>
      </c>
      <c r="J1180" s="18">
        <v>1.7999999999999999E-2</v>
      </c>
      <c r="L1180" s="77">
        <v>1</v>
      </c>
      <c r="R1180" s="83">
        <v>1</v>
      </c>
      <c r="S1180" s="77">
        <v>1.6E-2</v>
      </c>
      <c r="U1180" s="77">
        <v>1</v>
      </c>
      <c r="Z1180" s="83">
        <v>1</v>
      </c>
      <c r="AA1180" s="77">
        <v>1</v>
      </c>
      <c r="AF1180" s="83">
        <f t="shared" si="155"/>
        <v>1</v>
      </c>
      <c r="AO1180" s="91"/>
      <c r="AT1180" s="91"/>
    </row>
    <row r="1181" spans="1:46">
      <c r="A1181" s="7">
        <v>12</v>
      </c>
      <c r="B1181">
        <v>1</v>
      </c>
      <c r="C1181">
        <v>1</v>
      </c>
      <c r="D1181">
        <v>1</v>
      </c>
      <c r="E1181">
        <f t="shared" si="147"/>
        <v>4</v>
      </c>
      <c r="F1181" s="7" t="s">
        <v>3328</v>
      </c>
      <c r="G1181" s="6" t="s">
        <v>1155</v>
      </c>
      <c r="H1181" s="79"/>
      <c r="I1181" s="83"/>
      <c r="J1181" s="18">
        <v>1.7999999999999999E-2</v>
      </c>
      <c r="K1181" s="1"/>
      <c r="L1181" s="79">
        <v>1</v>
      </c>
      <c r="M1181" s="83"/>
      <c r="S1181" s="77">
        <v>1.6E-2</v>
      </c>
      <c r="T1181" s="83"/>
      <c r="U1181" s="79">
        <v>1</v>
      </c>
      <c r="V1181" s="111"/>
      <c r="AA1181" s="79">
        <v>1</v>
      </c>
      <c r="AB1181" s="111"/>
      <c r="AF1181" s="83">
        <f t="shared" si="155"/>
        <v>1</v>
      </c>
      <c r="AO1181" s="91"/>
      <c r="AT1181" s="91"/>
    </row>
    <row r="1182" spans="1:46">
      <c r="A1182" s="7">
        <v>12</v>
      </c>
      <c r="B1182">
        <v>2</v>
      </c>
      <c r="E1182">
        <f t="shared" si="147"/>
        <v>2</v>
      </c>
      <c r="F1182" s="7" t="s">
        <v>4089</v>
      </c>
      <c r="G1182" s="6" t="s">
        <v>1157</v>
      </c>
      <c r="H1182" s="77">
        <v>61235</v>
      </c>
      <c r="J1182" s="18">
        <v>55411</v>
      </c>
      <c r="L1182" s="77">
        <v>53318</v>
      </c>
      <c r="R1182" s="83">
        <v>53318</v>
      </c>
      <c r="S1182" s="77">
        <v>44278</v>
      </c>
      <c r="U1182" s="77">
        <v>60232</v>
      </c>
      <c r="Z1182" s="83">
        <v>60232</v>
      </c>
      <c r="AA1182" s="77">
        <v>67177</v>
      </c>
      <c r="AF1182" s="83">
        <f t="shared" si="155"/>
        <v>67177</v>
      </c>
      <c r="AO1182" s="91"/>
      <c r="AT1182" s="91"/>
    </row>
    <row r="1183" spans="1:46">
      <c r="A1183" s="7">
        <v>12</v>
      </c>
      <c r="B1183">
        <v>2</v>
      </c>
      <c r="C1183">
        <v>1</v>
      </c>
      <c r="E1183">
        <f t="shared" si="147"/>
        <v>3</v>
      </c>
      <c r="F1183" s="7" t="s">
        <v>1156</v>
      </c>
      <c r="G1183" s="6" t="s">
        <v>1157</v>
      </c>
      <c r="H1183" s="77">
        <v>61235</v>
      </c>
      <c r="J1183" s="18">
        <v>55411</v>
      </c>
      <c r="L1183" s="77">
        <v>53318</v>
      </c>
      <c r="R1183" s="83">
        <v>53318</v>
      </c>
      <c r="S1183" s="77">
        <v>44278</v>
      </c>
      <c r="U1183" s="77">
        <v>60232</v>
      </c>
      <c r="Z1183" s="83">
        <v>60232</v>
      </c>
      <c r="AA1183" s="77">
        <v>67177</v>
      </c>
      <c r="AF1183" s="83">
        <f t="shared" si="155"/>
        <v>67177</v>
      </c>
      <c r="AO1183" s="91"/>
      <c r="AT1183" s="91"/>
    </row>
    <row r="1184" spans="1:46">
      <c r="A1184" s="7">
        <v>12</v>
      </c>
      <c r="B1184">
        <v>2</v>
      </c>
      <c r="C1184">
        <v>1</v>
      </c>
      <c r="D1184">
        <v>1</v>
      </c>
      <c r="E1184">
        <f t="shared" si="147"/>
        <v>4</v>
      </c>
      <c r="F1184" s="7" t="s">
        <v>3334</v>
      </c>
      <c r="G1184" t="s">
        <v>526</v>
      </c>
      <c r="H1184" s="79">
        <v>61235</v>
      </c>
      <c r="I1184" s="83"/>
      <c r="J1184" s="18">
        <v>55411</v>
      </c>
      <c r="K1184" s="1"/>
      <c r="L1184" s="79">
        <v>53318</v>
      </c>
      <c r="M1184" s="83"/>
      <c r="S1184" s="77">
        <v>44278</v>
      </c>
      <c r="T1184" s="83"/>
      <c r="U1184" s="79">
        <v>60232</v>
      </c>
      <c r="V1184" s="111"/>
      <c r="AA1184" s="77">
        <v>67177</v>
      </c>
      <c r="AB1184" s="111"/>
      <c r="AF1184" s="83">
        <f t="shared" si="155"/>
        <v>67177</v>
      </c>
      <c r="AO1184" s="91"/>
      <c r="AT1184" s="91"/>
    </row>
    <row r="1185" spans="1:46">
      <c r="A1185" s="7">
        <v>13</v>
      </c>
      <c r="E1185">
        <f t="shared" si="147"/>
        <v>1</v>
      </c>
      <c r="F1185" s="7" t="s">
        <v>2021</v>
      </c>
      <c r="G1185" s="6" t="s">
        <v>1159</v>
      </c>
      <c r="H1185" s="94"/>
      <c r="I1185" s="95"/>
      <c r="J1185" s="12"/>
      <c r="K1185" s="12"/>
      <c r="L1185" s="77">
        <v>69247</v>
      </c>
      <c r="R1185" s="78">
        <v>69247</v>
      </c>
      <c r="S1185" s="77">
        <v>0</v>
      </c>
      <c r="U1185" s="77">
        <v>55815</v>
      </c>
      <c r="Z1185" s="78">
        <v>55815</v>
      </c>
      <c r="AA1185" s="77">
        <v>52824</v>
      </c>
      <c r="AF1185" s="83">
        <f t="shared" si="155"/>
        <v>52824</v>
      </c>
      <c r="AO1185" s="91"/>
      <c r="AT1185" s="91"/>
    </row>
    <row r="1186" spans="1:46">
      <c r="A1186" s="7">
        <v>13</v>
      </c>
      <c r="B1186">
        <v>1</v>
      </c>
      <c r="E1186">
        <f t="shared" si="147"/>
        <v>2</v>
      </c>
      <c r="F1186" s="7" t="s">
        <v>4087</v>
      </c>
      <c r="G1186" s="6" t="s">
        <v>1159</v>
      </c>
      <c r="H1186" s="94"/>
      <c r="I1186" s="95"/>
      <c r="J1186" s="12"/>
      <c r="K1186" s="12"/>
      <c r="L1186" s="77">
        <v>69247</v>
      </c>
      <c r="R1186" s="78">
        <v>69247</v>
      </c>
      <c r="S1186" s="77">
        <v>0</v>
      </c>
      <c r="U1186" s="77">
        <v>55815</v>
      </c>
      <c r="Z1186" s="78">
        <v>55815</v>
      </c>
      <c r="AA1186" s="77">
        <v>52824</v>
      </c>
      <c r="AF1186" s="83">
        <f t="shared" si="155"/>
        <v>52824</v>
      </c>
      <c r="AO1186" s="91"/>
      <c r="AT1186" s="91"/>
    </row>
    <row r="1187" spans="1:46">
      <c r="A1187" s="7">
        <v>13</v>
      </c>
      <c r="B1187">
        <v>1</v>
      </c>
      <c r="C1187">
        <v>1</v>
      </c>
      <c r="E1187">
        <f t="shared" si="147"/>
        <v>3</v>
      </c>
      <c r="F1187" s="7" t="s">
        <v>1158</v>
      </c>
      <c r="G1187" s="6" t="s">
        <v>1159</v>
      </c>
      <c r="H1187" s="94"/>
      <c r="I1187" s="95"/>
      <c r="J1187" s="12"/>
      <c r="K1187" s="12"/>
      <c r="L1187" s="77">
        <v>69247</v>
      </c>
      <c r="R1187" s="78">
        <v>69247</v>
      </c>
      <c r="S1187" s="77">
        <v>0</v>
      </c>
      <c r="U1187" s="77">
        <v>55815</v>
      </c>
      <c r="Z1187" s="78">
        <v>55815</v>
      </c>
      <c r="AA1187" s="77">
        <v>52824</v>
      </c>
      <c r="AF1187" s="83">
        <f t="shared" si="155"/>
        <v>52824</v>
      </c>
      <c r="AO1187" s="91"/>
      <c r="AT1187" s="91"/>
    </row>
  </sheetData>
  <autoFilter ref="E1:E1187">
    <filterColumn colId="0">
      <customFilters>
        <customFilter operator="notEqual" val=" "/>
      </customFilters>
    </filterColumn>
  </autoFilter>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filterMode="1"/>
  <dimension ref="A1:T700"/>
  <sheetViews>
    <sheetView zoomScale="90" zoomScaleNormal="90" workbookViewId="0">
      <pane xSplit="8" ySplit="1" topLeftCell="I429" activePane="bottomRight" state="frozen"/>
      <selection pane="topRight" activeCell="C1" sqref="C1"/>
      <selection pane="bottomLeft" activeCell="A2" sqref="A2"/>
      <selection pane="bottomRight" activeCell="W613" sqref="W613"/>
    </sheetView>
  </sheetViews>
  <sheetFormatPr defaultRowHeight="11.25"/>
  <cols>
    <col min="1" max="6" width="3.125" style="22" customWidth="1"/>
    <col min="7" max="7" width="7.625" style="22" customWidth="1"/>
    <col min="8" max="8" width="11.5" style="22" customWidth="1"/>
    <col min="9" max="14" width="10.25" style="24" hidden="1" customWidth="1"/>
    <col min="15" max="17" width="10.25" style="24" customWidth="1"/>
    <col min="18" max="18" width="9.5" style="24" customWidth="1"/>
    <col min="19" max="19" width="10.625" style="36" customWidth="1"/>
    <col min="20" max="20" width="10.625" style="22" customWidth="1"/>
    <col min="21" max="16384" width="9" style="22"/>
  </cols>
  <sheetData>
    <row r="1" spans="1:20">
      <c r="A1" s="22" t="s">
        <v>3299</v>
      </c>
      <c r="B1" s="22" t="s">
        <v>3300</v>
      </c>
      <c r="C1" s="22" t="s">
        <v>3301</v>
      </c>
      <c r="D1" s="22" t="s">
        <v>3323</v>
      </c>
      <c r="E1" s="22" t="s">
        <v>3302</v>
      </c>
      <c r="I1" s="24" t="s">
        <v>1162</v>
      </c>
      <c r="K1" s="24" t="s">
        <v>1276</v>
      </c>
      <c r="M1" s="22" t="s">
        <v>1161</v>
      </c>
      <c r="N1" s="22"/>
      <c r="O1" s="22" t="s">
        <v>2984</v>
      </c>
      <c r="P1" s="22"/>
      <c r="Q1" s="22" t="s">
        <v>2456</v>
      </c>
      <c r="R1" s="22"/>
      <c r="S1" s="36" t="s">
        <v>4130</v>
      </c>
    </row>
    <row r="2" spans="1:20" hidden="1">
      <c r="M2" s="22"/>
      <c r="N2" s="22"/>
      <c r="O2" s="22"/>
      <c r="P2" s="22"/>
      <c r="Q2" s="22"/>
      <c r="R2" s="22"/>
    </row>
    <row r="3" spans="1:20" hidden="1">
      <c r="G3" s="22" t="s">
        <v>760</v>
      </c>
      <c r="I3" s="24">
        <v>39199256</v>
      </c>
      <c r="M3" s="36"/>
      <c r="N3" s="36"/>
      <c r="O3" s="36"/>
      <c r="P3" s="36"/>
      <c r="Q3" s="36">
        <v>37165000</v>
      </c>
      <c r="R3" s="36"/>
      <c r="S3" s="36">
        <v>35150000</v>
      </c>
    </row>
    <row r="4" spans="1:20">
      <c r="A4" s="22">
        <v>1</v>
      </c>
      <c r="F4" s="22">
        <v>1</v>
      </c>
      <c r="G4" s="37" t="s">
        <v>42</v>
      </c>
      <c r="H4" s="22" t="s">
        <v>529</v>
      </c>
      <c r="I4" s="38">
        <v>19533595</v>
      </c>
      <c r="J4" s="38"/>
      <c r="K4" s="38">
        <v>19921068</v>
      </c>
      <c r="L4" s="38"/>
      <c r="M4" s="36">
        <v>19493102</v>
      </c>
      <c r="N4" s="36"/>
      <c r="O4" s="36">
        <v>19885409</v>
      </c>
      <c r="P4" s="36"/>
      <c r="Q4" s="36">
        <v>19702200</v>
      </c>
      <c r="R4" s="36"/>
      <c r="S4" s="36">
        <v>19779074</v>
      </c>
      <c r="T4" s="36"/>
    </row>
    <row r="5" spans="1:20" hidden="1">
      <c r="G5" s="37"/>
      <c r="H5" s="22" t="s">
        <v>1884</v>
      </c>
      <c r="I5" s="38"/>
      <c r="J5" s="38"/>
      <c r="K5" s="38">
        <f>小金井市一般会計歳入!K4/小金井市一般会計歳出!$J$3</f>
        <v>171.53076108389229</v>
      </c>
      <c r="L5" s="38"/>
      <c r="M5" s="36"/>
      <c r="N5" s="36"/>
      <c r="O5" s="36"/>
      <c r="P5" s="36"/>
      <c r="Q5" s="36"/>
      <c r="R5" s="36"/>
      <c r="T5" s="36"/>
    </row>
    <row r="6" spans="1:20">
      <c r="A6" s="22">
        <v>1</v>
      </c>
      <c r="B6" s="22">
        <v>1</v>
      </c>
      <c r="F6" s="22">
        <v>2</v>
      </c>
      <c r="G6" s="37" t="s">
        <v>1809</v>
      </c>
      <c r="H6" s="22" t="s">
        <v>530</v>
      </c>
      <c r="I6" s="24">
        <v>10472459</v>
      </c>
      <c r="K6" s="24">
        <v>10612131</v>
      </c>
      <c r="M6" s="36">
        <v>10558763</v>
      </c>
      <c r="N6" s="36"/>
      <c r="O6" s="36">
        <v>10807647</v>
      </c>
      <c r="P6" s="36"/>
      <c r="Q6" s="36">
        <v>10566745</v>
      </c>
      <c r="R6" s="36"/>
      <c r="S6" s="36">
        <v>10433515</v>
      </c>
      <c r="T6" s="36"/>
    </row>
    <row r="7" spans="1:20">
      <c r="A7" s="22">
        <v>1</v>
      </c>
      <c r="B7" s="22">
        <v>1</v>
      </c>
      <c r="C7" s="22">
        <v>1</v>
      </c>
      <c r="F7" s="22">
        <v>3</v>
      </c>
      <c r="G7" s="37" t="s">
        <v>531</v>
      </c>
      <c r="H7" s="22" t="s">
        <v>532</v>
      </c>
      <c r="I7" s="24">
        <v>9852736</v>
      </c>
      <c r="K7" s="24">
        <v>9850379</v>
      </c>
      <c r="M7" s="36">
        <v>9922479</v>
      </c>
      <c r="N7" s="36"/>
      <c r="O7" s="36">
        <v>10098445</v>
      </c>
      <c r="P7" s="36"/>
      <c r="Q7" s="36">
        <v>9999343</v>
      </c>
      <c r="R7" s="36"/>
      <c r="S7" s="36">
        <v>9843892</v>
      </c>
    </row>
    <row r="8" spans="1:20" hidden="1">
      <c r="E8" s="22">
        <v>1</v>
      </c>
      <c r="F8" s="22">
        <v>5</v>
      </c>
      <c r="G8" s="37"/>
      <c r="H8" s="36" t="s">
        <v>1766</v>
      </c>
      <c r="I8" s="36">
        <v>46041</v>
      </c>
      <c r="J8" s="36"/>
      <c r="K8" s="36">
        <v>35300</v>
      </c>
      <c r="L8" s="36"/>
      <c r="M8" s="36"/>
      <c r="N8" s="22"/>
      <c r="O8" s="36">
        <v>36537</v>
      </c>
      <c r="P8" s="22"/>
      <c r="Q8" s="36"/>
      <c r="R8" s="36"/>
    </row>
    <row r="9" spans="1:20" hidden="1">
      <c r="E9" s="22">
        <v>2</v>
      </c>
      <c r="F9" s="22">
        <v>5</v>
      </c>
      <c r="G9" s="37"/>
      <c r="H9" s="36" t="s">
        <v>1774</v>
      </c>
      <c r="I9" s="36">
        <v>641530</v>
      </c>
      <c r="J9" s="36"/>
      <c r="K9" s="36">
        <v>637493</v>
      </c>
      <c r="L9" s="36"/>
      <c r="M9" s="36"/>
      <c r="N9" s="22"/>
      <c r="O9" s="36">
        <v>606235</v>
      </c>
      <c r="P9" s="22"/>
      <c r="Q9" s="36"/>
      <c r="R9" s="36"/>
      <c r="T9" s="36"/>
    </row>
    <row r="10" spans="1:20">
      <c r="A10" s="22">
        <v>1</v>
      </c>
      <c r="B10" s="22">
        <v>1</v>
      </c>
      <c r="C10" s="22">
        <v>1</v>
      </c>
      <c r="D10" s="22">
        <v>1</v>
      </c>
      <c r="F10" s="22">
        <v>4</v>
      </c>
      <c r="G10" s="37" t="s">
        <v>4090</v>
      </c>
      <c r="H10" s="22" t="s">
        <v>3304</v>
      </c>
      <c r="I10" s="36">
        <v>9701600</v>
      </c>
      <c r="J10" s="36"/>
      <c r="K10" s="24">
        <v>9696405</v>
      </c>
      <c r="M10" s="36">
        <v>9799007</v>
      </c>
      <c r="N10" s="22" t="s">
        <v>2473</v>
      </c>
      <c r="O10" s="36">
        <v>9934220</v>
      </c>
      <c r="P10" s="22"/>
      <c r="Q10" s="24">
        <v>9852447</v>
      </c>
      <c r="R10" s="22" t="s">
        <v>2457</v>
      </c>
      <c r="S10" s="36">
        <v>9685851</v>
      </c>
      <c r="T10" s="36"/>
    </row>
    <row r="11" spans="1:20" hidden="1">
      <c r="E11" s="22">
        <v>1</v>
      </c>
      <c r="F11" s="22">
        <v>5</v>
      </c>
      <c r="H11" s="36" t="s">
        <v>1766</v>
      </c>
      <c r="I11" s="36">
        <v>0</v>
      </c>
      <c r="J11" s="36"/>
      <c r="K11" s="36">
        <v>2367</v>
      </c>
      <c r="L11" s="36"/>
      <c r="M11" s="36"/>
      <c r="N11" s="22"/>
      <c r="O11" s="36">
        <v>505</v>
      </c>
      <c r="P11" s="22"/>
      <c r="R11" s="22" t="s">
        <v>2458</v>
      </c>
      <c r="T11" s="36"/>
    </row>
    <row r="12" spans="1:20" hidden="1">
      <c r="E12" s="22">
        <v>2</v>
      </c>
      <c r="F12" s="22">
        <v>5</v>
      </c>
      <c r="G12" s="37"/>
      <c r="H12" s="36" t="s">
        <v>1774</v>
      </c>
      <c r="I12" s="39">
        <f>9919800-I10</f>
        <v>218200</v>
      </c>
      <c r="J12" s="39"/>
      <c r="K12" s="36">
        <v>185280</v>
      </c>
      <c r="L12" s="36"/>
      <c r="M12" s="36"/>
      <c r="N12" s="22"/>
      <c r="O12" s="36">
        <v>180828</v>
      </c>
      <c r="P12" s="22"/>
      <c r="R12" s="22"/>
      <c r="T12" s="36"/>
    </row>
    <row r="13" spans="1:20">
      <c r="A13" s="22">
        <v>1</v>
      </c>
      <c r="B13" s="22">
        <v>1</v>
      </c>
      <c r="C13" s="22">
        <v>1</v>
      </c>
      <c r="D13" s="22">
        <v>2</v>
      </c>
      <c r="F13" s="22">
        <v>4</v>
      </c>
      <c r="G13" s="37" t="s">
        <v>3472</v>
      </c>
      <c r="H13" s="22" t="s">
        <v>3303</v>
      </c>
      <c r="I13" s="36">
        <v>151000</v>
      </c>
      <c r="J13" s="36"/>
      <c r="K13" s="24">
        <v>153974</v>
      </c>
      <c r="L13" s="24" t="s">
        <v>2268</v>
      </c>
      <c r="M13" s="36">
        <v>133472</v>
      </c>
      <c r="N13" s="22"/>
      <c r="O13" s="36">
        <v>164225</v>
      </c>
      <c r="P13" s="22"/>
      <c r="Q13" s="36">
        <v>144896</v>
      </c>
      <c r="R13" s="22"/>
      <c r="S13" s="36">
        <v>158041</v>
      </c>
      <c r="T13" s="36"/>
    </row>
    <row r="14" spans="1:20" hidden="1">
      <c r="E14" s="22">
        <v>1</v>
      </c>
      <c r="F14" s="22">
        <v>5</v>
      </c>
      <c r="H14" s="36" t="s">
        <v>1766</v>
      </c>
      <c r="I14" s="36">
        <v>46041</v>
      </c>
      <c r="J14" s="36"/>
      <c r="K14" s="36">
        <v>32934</v>
      </c>
      <c r="L14" s="36"/>
      <c r="M14" s="36"/>
      <c r="N14" s="22"/>
      <c r="O14" s="36">
        <v>36032</v>
      </c>
      <c r="P14" s="22"/>
      <c r="Q14" s="36"/>
      <c r="R14" s="22"/>
      <c r="T14" s="36"/>
    </row>
    <row r="15" spans="1:20" hidden="1">
      <c r="E15" s="22">
        <v>2</v>
      </c>
      <c r="F15" s="22">
        <v>5</v>
      </c>
      <c r="H15" s="36" t="s">
        <v>1774</v>
      </c>
      <c r="I15" s="36">
        <f>I9-I12</f>
        <v>423330</v>
      </c>
      <c r="J15" s="36"/>
      <c r="K15" s="36">
        <v>452213</v>
      </c>
      <c r="L15" s="36"/>
      <c r="M15" s="36"/>
      <c r="N15" s="22"/>
      <c r="O15" s="36">
        <v>425407.7</v>
      </c>
      <c r="P15" s="22"/>
      <c r="Q15" s="36"/>
      <c r="R15" s="22"/>
      <c r="T15" s="36"/>
    </row>
    <row r="16" spans="1:20">
      <c r="A16" s="22">
        <v>1</v>
      </c>
      <c r="B16" s="22">
        <v>1</v>
      </c>
      <c r="C16" s="22">
        <v>2</v>
      </c>
      <c r="F16" s="22">
        <v>3</v>
      </c>
      <c r="G16" s="37" t="s">
        <v>533</v>
      </c>
      <c r="H16" s="22" t="s">
        <v>534</v>
      </c>
      <c r="I16" s="24">
        <v>619723</v>
      </c>
      <c r="K16" s="24">
        <v>761751</v>
      </c>
      <c r="L16" s="24" t="s">
        <v>3298</v>
      </c>
      <c r="M16" s="36">
        <v>626284</v>
      </c>
      <c r="N16" s="36"/>
      <c r="O16" s="36">
        <v>709202</v>
      </c>
      <c r="P16" s="36"/>
      <c r="Q16" s="36">
        <v>567402</v>
      </c>
      <c r="R16" s="36"/>
      <c r="S16" s="36">
        <v>589623</v>
      </c>
    </row>
    <row r="17" spans="1:20" hidden="1">
      <c r="E17" s="22">
        <v>1</v>
      </c>
      <c r="F17" s="22">
        <v>5</v>
      </c>
      <c r="G17" s="37"/>
      <c r="H17" s="36" t="s">
        <v>1766</v>
      </c>
      <c r="I17" s="36">
        <v>3185</v>
      </c>
      <c r="J17" s="36"/>
      <c r="K17" s="36">
        <v>1921</v>
      </c>
      <c r="L17" s="36"/>
      <c r="M17" s="36"/>
      <c r="N17" s="22"/>
      <c r="O17" s="36">
        <v>851.5</v>
      </c>
      <c r="P17" s="36"/>
      <c r="Q17" s="36"/>
      <c r="R17" s="36"/>
      <c r="T17" s="36"/>
    </row>
    <row r="18" spans="1:20" hidden="1">
      <c r="E18" s="22">
        <v>2</v>
      </c>
      <c r="F18" s="22">
        <v>5</v>
      </c>
      <c r="G18" s="37"/>
      <c r="H18" s="36" t="s">
        <v>1774</v>
      </c>
      <c r="I18" s="36">
        <v>16821</v>
      </c>
      <c r="J18" s="36"/>
      <c r="K18" s="36">
        <v>19202</v>
      </c>
      <c r="L18" s="36"/>
      <c r="M18" s="36"/>
      <c r="N18" s="22"/>
      <c r="O18" s="36">
        <v>17370.2</v>
      </c>
      <c r="P18" s="36"/>
      <c r="Q18" s="36"/>
      <c r="R18" s="36"/>
      <c r="T18" s="36"/>
    </row>
    <row r="19" spans="1:20">
      <c r="A19" s="22">
        <v>1</v>
      </c>
      <c r="B19" s="22">
        <v>1</v>
      </c>
      <c r="C19" s="22">
        <v>2</v>
      </c>
      <c r="D19" s="22">
        <v>1</v>
      </c>
      <c r="F19" s="22">
        <v>4</v>
      </c>
      <c r="G19" s="37" t="s">
        <v>4091</v>
      </c>
      <c r="H19" s="22" t="s">
        <v>1343</v>
      </c>
      <c r="K19" s="24">
        <v>759061</v>
      </c>
      <c r="M19" s="36">
        <v>622444</v>
      </c>
      <c r="N19" s="22" t="s">
        <v>2474</v>
      </c>
      <c r="O19" s="36">
        <v>703319.8</v>
      </c>
      <c r="P19" s="22"/>
      <c r="Q19" s="36">
        <v>563698</v>
      </c>
      <c r="R19" s="22" t="s">
        <v>2475</v>
      </c>
      <c r="S19" s="36">
        <v>585732</v>
      </c>
      <c r="T19" s="36"/>
    </row>
    <row r="20" spans="1:20" hidden="1">
      <c r="E20" s="22">
        <v>1</v>
      </c>
      <c r="F20" s="22">
        <v>5</v>
      </c>
      <c r="H20" s="36" t="s">
        <v>1766</v>
      </c>
      <c r="I20" s="36"/>
      <c r="J20" s="36"/>
      <c r="K20" s="36">
        <v>54</v>
      </c>
      <c r="L20" s="36"/>
      <c r="M20" s="36"/>
      <c r="N20" s="22"/>
      <c r="O20" s="36">
        <v>4.0999999999999996</v>
      </c>
      <c r="P20" s="22"/>
      <c r="Q20" s="22"/>
      <c r="R20" s="22"/>
      <c r="T20" s="36"/>
    </row>
    <row r="21" spans="1:20" hidden="1">
      <c r="E21" s="22">
        <v>2</v>
      </c>
      <c r="F21" s="22">
        <v>5</v>
      </c>
      <c r="H21" s="36" t="s">
        <v>1774</v>
      </c>
      <c r="I21" s="36"/>
      <c r="J21" s="36"/>
      <c r="K21" s="36">
        <v>6938</v>
      </c>
      <c r="L21" s="36"/>
      <c r="M21" s="36"/>
      <c r="N21" s="22"/>
      <c r="O21" s="36">
        <v>5323</v>
      </c>
      <c r="P21" s="22"/>
      <c r="Q21" s="36"/>
      <c r="R21" s="22"/>
      <c r="T21" s="36"/>
    </row>
    <row r="22" spans="1:20">
      <c r="A22" s="22">
        <v>1</v>
      </c>
      <c r="B22" s="22">
        <v>1</v>
      </c>
      <c r="C22" s="22">
        <v>2</v>
      </c>
      <c r="D22" s="22">
        <v>2</v>
      </c>
      <c r="F22" s="22">
        <v>4</v>
      </c>
      <c r="G22" s="37" t="s">
        <v>4092</v>
      </c>
      <c r="H22" s="22" t="s">
        <v>1344</v>
      </c>
      <c r="K22" s="24">
        <v>2691</v>
      </c>
      <c r="L22" s="24" t="s">
        <v>2267</v>
      </c>
      <c r="M22" s="36">
        <v>3840</v>
      </c>
      <c r="N22" s="22"/>
      <c r="O22" s="36">
        <v>5882</v>
      </c>
      <c r="P22" s="22"/>
      <c r="Q22" s="36">
        <v>3704</v>
      </c>
      <c r="R22" s="22"/>
      <c r="S22" s="36">
        <v>3891</v>
      </c>
      <c r="T22" s="36"/>
    </row>
    <row r="23" spans="1:20" hidden="1">
      <c r="E23" s="22">
        <v>1</v>
      </c>
      <c r="F23" s="22">
        <v>5</v>
      </c>
      <c r="H23" s="36" t="s">
        <v>1766</v>
      </c>
      <c r="I23" s="36"/>
      <c r="J23" s="36"/>
      <c r="K23" s="36">
        <v>1867</v>
      </c>
      <c r="L23" s="36"/>
      <c r="M23" s="36"/>
      <c r="N23" s="22"/>
      <c r="O23" s="36">
        <v>847.4</v>
      </c>
      <c r="P23" s="22"/>
      <c r="Q23" s="36"/>
      <c r="R23" s="22"/>
      <c r="T23" s="36"/>
    </row>
    <row r="24" spans="1:20" hidden="1">
      <c r="E24" s="22">
        <v>2</v>
      </c>
      <c r="F24" s="22">
        <v>5</v>
      </c>
      <c r="H24" s="36" t="s">
        <v>1774</v>
      </c>
      <c r="I24" s="36"/>
      <c r="J24" s="36"/>
      <c r="K24" s="36">
        <v>12264</v>
      </c>
      <c r="L24" s="36"/>
      <c r="M24" s="36"/>
      <c r="N24" s="22"/>
      <c r="O24" s="36">
        <v>12046.6</v>
      </c>
      <c r="P24" s="22"/>
      <c r="Q24" s="36"/>
      <c r="R24" s="22"/>
      <c r="T24" s="36"/>
    </row>
    <row r="25" spans="1:20">
      <c r="A25" s="22">
        <v>1</v>
      </c>
      <c r="B25" s="22">
        <v>2</v>
      </c>
      <c r="F25" s="22">
        <v>2</v>
      </c>
      <c r="G25" s="40" t="s">
        <v>537</v>
      </c>
      <c r="H25" s="22" t="s">
        <v>536</v>
      </c>
      <c r="I25" s="24">
        <v>6870713</v>
      </c>
      <c r="K25" s="24">
        <f>K26+K38</f>
        <v>7019975.7000000002</v>
      </c>
      <c r="L25" s="24" t="s">
        <v>2266</v>
      </c>
      <c r="M25" s="36">
        <v>6734596</v>
      </c>
      <c r="N25" s="36"/>
      <c r="O25" s="36">
        <v>6841649</v>
      </c>
      <c r="P25" s="36"/>
      <c r="Q25" s="36">
        <v>6853890</v>
      </c>
      <c r="R25" s="36"/>
      <c r="S25" s="36">
        <v>7032053</v>
      </c>
    </row>
    <row r="26" spans="1:20">
      <c r="A26" s="22">
        <v>1</v>
      </c>
      <c r="B26" s="22">
        <v>2</v>
      </c>
      <c r="C26" s="22">
        <v>1</v>
      </c>
      <c r="F26" s="22">
        <v>3</v>
      </c>
      <c r="G26" s="40" t="s">
        <v>1181</v>
      </c>
      <c r="H26" s="22" t="s">
        <v>536</v>
      </c>
      <c r="I26" s="24">
        <f>I25-I38</f>
        <v>6762504</v>
      </c>
      <c r="K26" s="24">
        <v>6832503</v>
      </c>
      <c r="M26" s="24">
        <f>M25-M38</f>
        <v>6558323</v>
      </c>
      <c r="O26" s="24">
        <v>6665375.5</v>
      </c>
      <c r="Q26" s="24">
        <v>6684838</v>
      </c>
      <c r="S26" s="36">
        <v>6866629</v>
      </c>
      <c r="T26" s="36"/>
    </row>
    <row r="27" spans="1:20" hidden="1">
      <c r="E27" s="22">
        <v>1</v>
      </c>
      <c r="F27" s="22">
        <v>5</v>
      </c>
      <c r="G27" s="40"/>
      <c r="H27" s="36" t="s">
        <v>1766</v>
      </c>
      <c r="I27" s="36">
        <v>8856</v>
      </c>
      <c r="J27" s="36"/>
      <c r="K27" s="36">
        <v>3479</v>
      </c>
      <c r="L27" s="36"/>
      <c r="M27" s="36"/>
      <c r="N27" s="22"/>
      <c r="O27" s="36">
        <v>2678</v>
      </c>
      <c r="T27" s="36"/>
    </row>
    <row r="28" spans="1:20" hidden="1">
      <c r="E28" s="22">
        <v>2</v>
      </c>
      <c r="F28" s="22">
        <v>5</v>
      </c>
      <c r="G28" s="40"/>
      <c r="H28" s="36" t="s">
        <v>1774</v>
      </c>
      <c r="I28" s="36">
        <v>230752</v>
      </c>
      <c r="J28" s="36"/>
      <c r="K28" s="36">
        <v>231819</v>
      </c>
      <c r="L28" s="36"/>
      <c r="M28" s="36"/>
      <c r="N28" s="22"/>
      <c r="O28" s="36">
        <v>222221</v>
      </c>
      <c r="T28" s="36"/>
    </row>
    <row r="29" spans="1:20">
      <c r="A29" s="22">
        <v>1</v>
      </c>
      <c r="B29" s="22">
        <v>2</v>
      </c>
      <c r="C29" s="22">
        <v>1</v>
      </c>
      <c r="D29" s="22">
        <v>1</v>
      </c>
      <c r="F29" s="22">
        <v>4</v>
      </c>
      <c r="G29" s="40" t="s">
        <v>4093</v>
      </c>
      <c r="H29" s="22" t="s">
        <v>1343</v>
      </c>
      <c r="K29" s="24">
        <v>6743809</v>
      </c>
      <c r="M29" s="24">
        <v>6482094</v>
      </c>
      <c r="N29" s="22" t="s">
        <v>2052</v>
      </c>
      <c r="O29" s="36">
        <v>6584377</v>
      </c>
      <c r="P29" s="22"/>
      <c r="Q29" s="24">
        <v>6613796</v>
      </c>
      <c r="R29" s="22" t="s">
        <v>2052</v>
      </c>
      <c r="S29" s="36">
        <v>6793884</v>
      </c>
      <c r="T29" s="36"/>
    </row>
    <row r="30" spans="1:20" hidden="1">
      <c r="E30" s="22">
        <v>1</v>
      </c>
      <c r="F30" s="22">
        <v>5</v>
      </c>
      <c r="H30" s="36" t="s">
        <v>1766</v>
      </c>
      <c r="I30" s="36"/>
      <c r="J30" s="36"/>
      <c r="K30" s="36">
        <v>0</v>
      </c>
      <c r="L30" s="36"/>
      <c r="M30" s="36"/>
      <c r="N30" s="22"/>
      <c r="O30" s="36">
        <v>209</v>
      </c>
      <c r="Q30" s="22"/>
      <c r="T30" s="36"/>
    </row>
    <row r="31" spans="1:20" hidden="1">
      <c r="E31" s="22">
        <v>2</v>
      </c>
      <c r="F31" s="22">
        <v>5</v>
      </c>
      <c r="G31" s="40"/>
      <c r="H31" s="36" t="s">
        <v>1774</v>
      </c>
      <c r="I31" s="36"/>
      <c r="J31" s="36"/>
      <c r="K31" s="36">
        <v>82178</v>
      </c>
      <c r="L31" s="36"/>
      <c r="M31" s="36"/>
      <c r="N31" s="22"/>
      <c r="O31" s="36">
        <v>73320</v>
      </c>
      <c r="Q31" s="22"/>
      <c r="R31" s="22"/>
      <c r="S31" s="37"/>
      <c r="T31" s="36"/>
    </row>
    <row r="32" spans="1:20" hidden="1">
      <c r="G32" s="40"/>
      <c r="H32" s="22" t="s">
        <v>2476</v>
      </c>
      <c r="I32" s="36"/>
      <c r="J32" s="36"/>
      <c r="K32" s="36"/>
      <c r="L32" s="36"/>
      <c r="M32" s="36"/>
      <c r="N32" s="22"/>
      <c r="O32" s="36"/>
      <c r="Q32" s="36">
        <v>3676763</v>
      </c>
      <c r="R32" s="22"/>
      <c r="T32" s="36"/>
    </row>
    <row r="33" spans="1:20" hidden="1">
      <c r="G33" s="40"/>
      <c r="H33" s="22" t="s">
        <v>2477</v>
      </c>
      <c r="I33" s="36"/>
      <c r="J33" s="36"/>
      <c r="K33" s="36"/>
      <c r="L33" s="36"/>
      <c r="M33" s="36"/>
      <c r="N33" s="22"/>
      <c r="O33" s="36"/>
      <c r="Q33" s="36">
        <v>2467427</v>
      </c>
      <c r="R33" s="22"/>
      <c r="T33" s="36"/>
    </row>
    <row r="34" spans="1:20" hidden="1">
      <c r="G34" s="40"/>
      <c r="H34" s="36" t="s">
        <v>2478</v>
      </c>
      <c r="Q34" s="36">
        <v>469606</v>
      </c>
      <c r="R34" s="22"/>
      <c r="S34" s="37"/>
      <c r="T34" s="36"/>
    </row>
    <row r="35" spans="1:20">
      <c r="A35" s="22">
        <v>1</v>
      </c>
      <c r="B35" s="22">
        <v>2</v>
      </c>
      <c r="C35" s="22">
        <v>1</v>
      </c>
      <c r="D35" s="22">
        <v>2</v>
      </c>
      <c r="F35" s="22">
        <v>4</v>
      </c>
      <c r="G35" s="40" t="s">
        <v>3500</v>
      </c>
      <c r="H35" s="22" t="s">
        <v>1344</v>
      </c>
      <c r="K35" s="24">
        <v>77695</v>
      </c>
      <c r="L35" s="24" t="s">
        <v>2269</v>
      </c>
      <c r="M35" s="24">
        <v>76229</v>
      </c>
      <c r="O35" s="24">
        <v>80998.8</v>
      </c>
      <c r="Q35" s="24">
        <v>71042</v>
      </c>
      <c r="S35" s="36">
        <v>72745</v>
      </c>
      <c r="T35" s="36"/>
    </row>
    <row r="36" spans="1:20" hidden="1">
      <c r="E36" s="22">
        <v>1</v>
      </c>
      <c r="F36" s="22">
        <v>5</v>
      </c>
      <c r="G36" s="40"/>
      <c r="H36" s="36" t="s">
        <v>1766</v>
      </c>
      <c r="I36" s="36"/>
      <c r="J36" s="36"/>
      <c r="K36" s="36">
        <v>3479</v>
      </c>
      <c r="L36" s="36"/>
      <c r="M36" s="36"/>
      <c r="N36" s="22"/>
      <c r="O36" s="36">
        <v>2469</v>
      </c>
      <c r="T36" s="36"/>
    </row>
    <row r="37" spans="1:20" hidden="1">
      <c r="E37" s="22">
        <v>2</v>
      </c>
      <c r="F37" s="22">
        <v>5</v>
      </c>
      <c r="G37" s="40"/>
      <c r="H37" s="36" t="s">
        <v>1774</v>
      </c>
      <c r="I37" s="36"/>
      <c r="J37" s="36"/>
      <c r="K37" s="36">
        <v>149641</v>
      </c>
      <c r="L37" s="36"/>
      <c r="M37" s="36"/>
      <c r="N37" s="22"/>
      <c r="O37" s="36">
        <v>148901</v>
      </c>
      <c r="T37" s="36"/>
    </row>
    <row r="38" spans="1:20">
      <c r="A38" s="22">
        <v>1</v>
      </c>
      <c r="B38" s="22">
        <v>2</v>
      </c>
      <c r="C38" s="22">
        <v>2</v>
      </c>
      <c r="F38" s="22">
        <v>3</v>
      </c>
      <c r="G38" s="40" t="s">
        <v>551</v>
      </c>
      <c r="H38" s="22" t="s">
        <v>1182</v>
      </c>
      <c r="I38" s="24">
        <v>108209</v>
      </c>
      <c r="K38" s="24">
        <v>187472.7</v>
      </c>
      <c r="M38" s="36">
        <v>176273</v>
      </c>
      <c r="N38" s="36"/>
      <c r="O38" s="36">
        <v>176273.6</v>
      </c>
      <c r="P38" s="36"/>
      <c r="Q38" s="36">
        <v>169052</v>
      </c>
      <c r="R38" s="36"/>
      <c r="S38" s="36">
        <v>165424</v>
      </c>
      <c r="T38" s="36"/>
    </row>
    <row r="39" spans="1:20">
      <c r="A39" s="22">
        <v>1</v>
      </c>
      <c r="B39" s="22">
        <v>3</v>
      </c>
      <c r="F39" s="22">
        <v>2</v>
      </c>
      <c r="G39" s="40" t="s">
        <v>2007</v>
      </c>
      <c r="H39" s="22" t="s">
        <v>538</v>
      </c>
      <c r="I39" s="24">
        <v>39942</v>
      </c>
      <c r="K39" s="24">
        <v>39657</v>
      </c>
      <c r="L39" s="24" t="s">
        <v>2265</v>
      </c>
      <c r="M39" s="36">
        <v>39178</v>
      </c>
      <c r="N39" s="36"/>
      <c r="O39" s="36">
        <v>40043.699999999997</v>
      </c>
      <c r="P39" s="36"/>
      <c r="Q39" s="36">
        <v>39882</v>
      </c>
      <c r="R39" s="36"/>
      <c r="S39" s="36">
        <v>40527</v>
      </c>
    </row>
    <row r="40" spans="1:20">
      <c r="A40" s="22">
        <v>1</v>
      </c>
      <c r="B40" s="22">
        <v>3</v>
      </c>
      <c r="C40" s="22">
        <v>1</v>
      </c>
      <c r="F40" s="22">
        <v>3</v>
      </c>
      <c r="G40" s="40" t="s">
        <v>3306</v>
      </c>
      <c r="H40" s="22" t="s">
        <v>538</v>
      </c>
      <c r="I40" s="24">
        <v>39942</v>
      </c>
      <c r="K40" s="24">
        <v>39657</v>
      </c>
      <c r="M40" s="36">
        <v>39178</v>
      </c>
      <c r="N40" s="36"/>
      <c r="O40" s="36">
        <v>40043.699999999997</v>
      </c>
      <c r="P40" s="36"/>
      <c r="Q40" s="36">
        <v>39882</v>
      </c>
      <c r="R40" s="36"/>
      <c r="S40" s="36">
        <v>40527</v>
      </c>
    </row>
    <row r="41" spans="1:20" hidden="1">
      <c r="E41" s="22">
        <v>1</v>
      </c>
      <c r="F41" s="22">
        <v>5</v>
      </c>
      <c r="G41" s="40"/>
      <c r="H41" s="36" t="s">
        <v>1766</v>
      </c>
      <c r="I41" s="36">
        <v>239</v>
      </c>
      <c r="J41" s="36"/>
      <c r="K41" s="36">
        <v>239</v>
      </c>
      <c r="L41" s="36"/>
      <c r="M41" s="36"/>
      <c r="N41" s="22"/>
      <c r="O41" s="36">
        <v>189.3</v>
      </c>
      <c r="P41" s="36"/>
      <c r="Q41" s="36"/>
      <c r="R41" s="36"/>
    </row>
    <row r="42" spans="1:20" hidden="1">
      <c r="E42" s="22">
        <v>2</v>
      </c>
      <c r="F42" s="22">
        <v>5</v>
      </c>
      <c r="G42" s="40"/>
      <c r="H42" s="36" t="s">
        <v>1774</v>
      </c>
      <c r="I42" s="36">
        <v>3815</v>
      </c>
      <c r="J42" s="36"/>
      <c r="K42" s="36">
        <v>4067</v>
      </c>
      <c r="L42" s="36"/>
      <c r="M42" s="36"/>
      <c r="N42" s="22"/>
      <c r="O42" s="36">
        <v>3838</v>
      </c>
      <c r="P42" s="36"/>
      <c r="Q42" s="36"/>
      <c r="R42" s="36"/>
    </row>
    <row r="43" spans="1:20">
      <c r="A43" s="22">
        <v>1</v>
      </c>
      <c r="B43" s="22">
        <v>3</v>
      </c>
      <c r="C43" s="22">
        <v>1</v>
      </c>
      <c r="D43" s="22">
        <v>1</v>
      </c>
      <c r="F43" s="22">
        <v>4</v>
      </c>
      <c r="G43" s="40" t="s">
        <v>4094</v>
      </c>
      <c r="H43" s="22" t="s">
        <v>1343</v>
      </c>
      <c r="K43" s="24">
        <v>38578</v>
      </c>
      <c r="M43" s="24">
        <v>38152</v>
      </c>
      <c r="N43" s="22" t="s">
        <v>2053</v>
      </c>
      <c r="O43" s="36">
        <v>38777.300000000003</v>
      </c>
      <c r="P43" s="22"/>
      <c r="Q43" s="24">
        <v>38697</v>
      </c>
      <c r="R43" s="22" t="s">
        <v>2479</v>
      </c>
      <c r="S43" s="36">
        <v>39345</v>
      </c>
    </row>
    <row r="44" spans="1:20" hidden="1">
      <c r="E44" s="22">
        <v>1</v>
      </c>
      <c r="F44" s="22">
        <v>5</v>
      </c>
      <c r="H44" s="36" t="s">
        <v>1766</v>
      </c>
      <c r="I44" s="36"/>
      <c r="J44" s="36"/>
      <c r="K44" s="36">
        <v>12</v>
      </c>
      <c r="L44" s="36"/>
      <c r="M44" s="36"/>
      <c r="N44" s="22"/>
      <c r="O44" s="36">
        <v>0</v>
      </c>
    </row>
    <row r="45" spans="1:20" hidden="1">
      <c r="E45" s="22">
        <v>2</v>
      </c>
      <c r="F45" s="22">
        <v>5</v>
      </c>
      <c r="G45" s="40"/>
      <c r="H45" s="36" t="s">
        <v>1774</v>
      </c>
      <c r="I45" s="36"/>
      <c r="J45" s="36"/>
      <c r="K45" s="36">
        <v>1578</v>
      </c>
      <c r="L45" s="36"/>
      <c r="M45" s="36"/>
      <c r="N45" s="22"/>
      <c r="O45" s="36">
        <v>1275.2</v>
      </c>
    </row>
    <row r="46" spans="1:20">
      <c r="A46" s="22">
        <v>1</v>
      </c>
      <c r="B46" s="22">
        <v>3</v>
      </c>
      <c r="C46" s="22">
        <v>1</v>
      </c>
      <c r="D46" s="22">
        <v>2</v>
      </c>
      <c r="F46" s="22">
        <v>4</v>
      </c>
      <c r="G46" s="40" t="s">
        <v>4095</v>
      </c>
      <c r="H46" s="22" t="s">
        <v>1344</v>
      </c>
      <c r="K46" s="24">
        <v>1079</v>
      </c>
      <c r="L46" s="24" t="s">
        <v>2270</v>
      </c>
      <c r="M46" s="24">
        <v>1026</v>
      </c>
      <c r="O46" s="24">
        <v>1266</v>
      </c>
      <c r="Q46" s="24">
        <v>1185</v>
      </c>
      <c r="S46" s="36">
        <v>1182</v>
      </c>
    </row>
    <row r="47" spans="1:20" hidden="1">
      <c r="E47" s="22">
        <v>1</v>
      </c>
      <c r="F47" s="22">
        <v>5</v>
      </c>
      <c r="G47" s="40"/>
      <c r="H47" s="36" t="s">
        <v>1766</v>
      </c>
      <c r="I47" s="36"/>
      <c r="J47" s="36"/>
      <c r="K47" s="36">
        <v>227</v>
      </c>
      <c r="L47" s="36"/>
      <c r="M47" s="36"/>
      <c r="N47" s="22"/>
      <c r="O47" s="36">
        <v>189.27</v>
      </c>
    </row>
    <row r="48" spans="1:20" hidden="1">
      <c r="E48" s="22">
        <v>2</v>
      </c>
      <c r="F48" s="22">
        <v>5</v>
      </c>
      <c r="G48" s="40"/>
      <c r="H48" s="36" t="s">
        <v>1774</v>
      </c>
      <c r="I48" s="36"/>
      <c r="J48" s="36"/>
      <c r="K48" s="36">
        <v>2489</v>
      </c>
      <c r="L48" s="36"/>
      <c r="M48" s="36"/>
      <c r="N48" s="22"/>
      <c r="O48" s="36">
        <v>2563</v>
      </c>
    </row>
    <row r="49" spans="1:20">
      <c r="A49" s="22">
        <v>1</v>
      </c>
      <c r="B49" s="22">
        <v>4</v>
      </c>
      <c r="F49" s="22">
        <v>2</v>
      </c>
      <c r="G49" s="40" t="s">
        <v>2008</v>
      </c>
      <c r="H49" s="22" t="s">
        <v>539</v>
      </c>
      <c r="I49" s="24">
        <v>430982</v>
      </c>
      <c r="K49" s="24">
        <v>515713.5</v>
      </c>
      <c r="M49" s="36">
        <v>481395</v>
      </c>
      <c r="N49" s="36"/>
      <c r="O49" s="36">
        <v>508291.5</v>
      </c>
      <c r="P49" s="36"/>
      <c r="Q49" s="36">
        <v>545935</v>
      </c>
      <c r="R49" s="36"/>
      <c r="S49" s="36">
        <v>552552</v>
      </c>
    </row>
    <row r="50" spans="1:20">
      <c r="A50" s="22">
        <v>1</v>
      </c>
      <c r="B50" s="22">
        <v>4</v>
      </c>
      <c r="C50" s="22">
        <v>1</v>
      </c>
      <c r="F50" s="22">
        <v>3</v>
      </c>
      <c r="G50" s="40" t="s">
        <v>3305</v>
      </c>
      <c r="H50" s="22" t="s">
        <v>539</v>
      </c>
      <c r="I50" s="24">
        <v>430982</v>
      </c>
      <c r="K50" s="24">
        <v>515713.5</v>
      </c>
      <c r="M50" s="36">
        <v>481395</v>
      </c>
      <c r="N50" s="36"/>
      <c r="O50" s="36">
        <v>508291.5</v>
      </c>
      <c r="P50" s="36"/>
      <c r="Q50" s="36">
        <v>545935</v>
      </c>
      <c r="R50" s="36"/>
      <c r="S50" s="36">
        <v>552552</v>
      </c>
    </row>
    <row r="51" spans="1:20">
      <c r="A51" s="22">
        <v>1</v>
      </c>
      <c r="B51" s="22">
        <v>5</v>
      </c>
      <c r="F51" s="22">
        <v>2</v>
      </c>
      <c r="G51" s="40" t="s">
        <v>2009</v>
      </c>
      <c r="H51" s="22" t="s">
        <v>540</v>
      </c>
      <c r="I51" s="24">
        <v>1719498</v>
      </c>
      <c r="K51" s="24">
        <v>1733590</v>
      </c>
      <c r="M51" s="36">
        <v>1679170</v>
      </c>
      <c r="N51" s="36"/>
      <c r="O51" s="36">
        <v>1687777.89</v>
      </c>
      <c r="P51" s="36"/>
      <c r="Q51" s="36">
        <v>1695748</v>
      </c>
      <c r="R51" s="36"/>
      <c r="S51" s="36">
        <v>1720427</v>
      </c>
    </row>
    <row r="52" spans="1:20">
      <c r="A52" s="22">
        <v>1</v>
      </c>
      <c r="B52" s="22">
        <v>5</v>
      </c>
      <c r="C52" s="22">
        <v>1</v>
      </c>
      <c r="F52" s="22">
        <v>3</v>
      </c>
      <c r="G52" s="40" t="s">
        <v>3307</v>
      </c>
      <c r="H52" s="22" t="s">
        <v>540</v>
      </c>
      <c r="I52" s="24">
        <v>1719498</v>
      </c>
      <c r="K52" s="24">
        <v>1733590</v>
      </c>
      <c r="M52" s="36">
        <v>1679170</v>
      </c>
      <c r="N52" s="36"/>
      <c r="O52" s="36">
        <v>1687777.89</v>
      </c>
      <c r="P52" s="36"/>
      <c r="Q52" s="36">
        <v>1695748</v>
      </c>
      <c r="R52" s="36"/>
      <c r="S52" s="36">
        <v>1720427</v>
      </c>
    </row>
    <row r="53" spans="1:20" hidden="1">
      <c r="E53" s="22">
        <v>1</v>
      </c>
      <c r="F53" s="22">
        <v>5</v>
      </c>
      <c r="G53" s="40"/>
      <c r="H53" s="36" t="s">
        <v>1766</v>
      </c>
      <c r="I53" s="36">
        <v>2404</v>
      </c>
      <c r="J53" s="36"/>
      <c r="K53" s="36">
        <v>933</v>
      </c>
      <c r="L53" s="36"/>
      <c r="M53" s="36"/>
      <c r="N53" s="22"/>
      <c r="O53" s="36">
        <v>733</v>
      </c>
      <c r="P53" s="36"/>
      <c r="Q53" s="36"/>
      <c r="R53" s="36"/>
      <c r="T53" s="36"/>
    </row>
    <row r="54" spans="1:20" hidden="1">
      <c r="E54" s="22">
        <v>2</v>
      </c>
      <c r="F54" s="22">
        <v>5</v>
      </c>
      <c r="G54" s="40"/>
      <c r="H54" s="36" t="s">
        <v>1774</v>
      </c>
      <c r="I54" s="36">
        <v>60295</v>
      </c>
      <c r="J54" s="36"/>
      <c r="K54" s="36">
        <v>61182</v>
      </c>
      <c r="L54" s="36"/>
      <c r="M54" s="36"/>
      <c r="N54" s="22"/>
      <c r="O54" s="36">
        <v>57545</v>
      </c>
      <c r="P54" s="36"/>
      <c r="Q54" s="36"/>
      <c r="R54" s="36"/>
      <c r="T54" s="36"/>
    </row>
    <row r="55" spans="1:20">
      <c r="A55" s="22">
        <v>1</v>
      </c>
      <c r="B55" s="22">
        <v>5</v>
      </c>
      <c r="C55" s="22">
        <v>1</v>
      </c>
      <c r="D55" s="22">
        <v>1</v>
      </c>
      <c r="F55" s="22">
        <v>4</v>
      </c>
      <c r="G55" s="40" t="s">
        <v>4096</v>
      </c>
      <c r="H55" s="22" t="s">
        <v>1343</v>
      </c>
      <c r="K55" s="24">
        <v>1733590</v>
      </c>
      <c r="L55" s="22"/>
      <c r="M55" s="24">
        <v>1659446</v>
      </c>
      <c r="N55" s="22" t="s">
        <v>2054</v>
      </c>
      <c r="O55" s="36">
        <v>1667010</v>
      </c>
      <c r="P55" s="22"/>
      <c r="Q55" s="24">
        <v>1677310</v>
      </c>
      <c r="R55" s="22" t="s">
        <v>2052</v>
      </c>
      <c r="S55" s="36">
        <v>1720427</v>
      </c>
      <c r="T55" s="36"/>
    </row>
    <row r="56" spans="1:20" hidden="1">
      <c r="E56" s="22">
        <v>1</v>
      </c>
      <c r="F56" s="22">
        <v>5</v>
      </c>
      <c r="H56" s="36" t="s">
        <v>1766</v>
      </c>
      <c r="I56" s="36"/>
      <c r="J56" s="36"/>
      <c r="K56" s="36">
        <v>0</v>
      </c>
      <c r="L56" s="36"/>
      <c r="M56" s="36"/>
      <c r="N56" s="22"/>
      <c r="O56" s="36">
        <v>53</v>
      </c>
      <c r="P56" s="22"/>
      <c r="Q56" s="22"/>
      <c r="R56" s="22"/>
      <c r="S56" s="37"/>
      <c r="T56" s="36"/>
    </row>
    <row r="57" spans="1:20" hidden="1">
      <c r="E57" s="22">
        <v>2</v>
      </c>
      <c r="F57" s="22">
        <v>5</v>
      </c>
      <c r="G57" s="40"/>
      <c r="H57" s="36" t="s">
        <v>1774</v>
      </c>
      <c r="I57" s="36"/>
      <c r="J57" s="36"/>
      <c r="K57" s="36">
        <v>22012</v>
      </c>
      <c r="L57" s="36"/>
      <c r="M57" s="36"/>
      <c r="N57" s="22"/>
      <c r="O57" s="36">
        <v>18945.650000000001</v>
      </c>
      <c r="P57" s="22"/>
      <c r="Q57" s="22"/>
      <c r="R57" s="22"/>
      <c r="S57" s="37"/>
      <c r="T57" s="36"/>
    </row>
    <row r="58" spans="1:20" hidden="1">
      <c r="G58" s="40"/>
      <c r="H58" s="36" t="s">
        <v>2476</v>
      </c>
      <c r="I58" s="36"/>
      <c r="J58" s="36"/>
      <c r="K58" s="36"/>
      <c r="L58" s="36"/>
      <c r="M58" s="36"/>
      <c r="N58" s="22"/>
      <c r="O58" s="36"/>
      <c r="P58" s="22"/>
      <c r="Q58" s="36">
        <v>1176665</v>
      </c>
      <c r="R58" s="36"/>
      <c r="T58" s="36"/>
    </row>
    <row r="59" spans="1:20" hidden="1">
      <c r="G59" s="40"/>
      <c r="H59" s="36" t="s">
        <v>2477</v>
      </c>
      <c r="I59" s="36"/>
      <c r="J59" s="36"/>
      <c r="K59" s="36"/>
      <c r="L59" s="36"/>
      <c r="M59" s="36"/>
      <c r="N59" s="22"/>
      <c r="O59" s="36"/>
      <c r="P59" s="22"/>
      <c r="Q59" s="36">
        <v>500645</v>
      </c>
      <c r="R59" s="36"/>
      <c r="T59" s="36"/>
    </row>
    <row r="60" spans="1:20">
      <c r="A60" s="22">
        <v>1</v>
      </c>
      <c r="B60" s="22">
        <v>5</v>
      </c>
      <c r="C60" s="22">
        <v>1</v>
      </c>
      <c r="D60" s="22">
        <v>2</v>
      </c>
      <c r="F60" s="22">
        <v>4</v>
      </c>
      <c r="G60" s="40" t="s">
        <v>4097</v>
      </c>
      <c r="H60" s="22" t="s">
        <v>1344</v>
      </c>
      <c r="K60" s="24">
        <v>20049.990000000002</v>
      </c>
      <c r="M60" s="24">
        <v>19724</v>
      </c>
      <c r="O60" s="24">
        <v>20767.580000000002</v>
      </c>
      <c r="Q60" s="24">
        <v>18438</v>
      </c>
      <c r="S60" s="36">
        <v>18860</v>
      </c>
      <c r="T60" s="36"/>
    </row>
    <row r="61" spans="1:20" hidden="1">
      <c r="E61" s="22">
        <v>1</v>
      </c>
      <c r="F61" s="22">
        <v>5</v>
      </c>
      <c r="G61" s="40"/>
      <c r="H61" s="36" t="s">
        <v>1766</v>
      </c>
      <c r="I61" s="36"/>
      <c r="J61" s="36"/>
      <c r="K61" s="36">
        <v>933</v>
      </c>
      <c r="L61" s="36"/>
      <c r="M61" s="36"/>
      <c r="N61" s="22"/>
      <c r="O61" s="36">
        <v>680</v>
      </c>
      <c r="T61" s="36"/>
    </row>
    <row r="62" spans="1:20" hidden="1">
      <c r="E62" s="22">
        <v>2</v>
      </c>
      <c r="F62" s="22">
        <v>5</v>
      </c>
      <c r="G62" s="40"/>
      <c r="H62" s="36" t="s">
        <v>1774</v>
      </c>
      <c r="I62" s="36"/>
      <c r="J62" s="36"/>
      <c r="K62" s="36">
        <v>39170</v>
      </c>
      <c r="L62" s="36"/>
      <c r="M62" s="36"/>
      <c r="N62" s="22"/>
      <c r="O62" s="36">
        <v>38599.445</v>
      </c>
      <c r="T62" s="36"/>
    </row>
    <row r="63" spans="1:20">
      <c r="A63" s="22">
        <v>2</v>
      </c>
      <c r="F63" s="22">
        <v>1</v>
      </c>
      <c r="G63" s="40" t="s">
        <v>43</v>
      </c>
      <c r="H63" s="22" t="s">
        <v>541</v>
      </c>
      <c r="I63" s="24">
        <v>179132</v>
      </c>
      <c r="K63" s="24">
        <v>183772</v>
      </c>
      <c r="M63" s="36">
        <v>180000</v>
      </c>
      <c r="N63" s="36"/>
      <c r="O63" s="36">
        <v>177002</v>
      </c>
      <c r="P63" s="36"/>
      <c r="Q63" s="36">
        <v>180000</v>
      </c>
      <c r="R63" s="36"/>
      <c r="S63" s="36">
        <v>162000</v>
      </c>
    </row>
    <row r="64" spans="1:20">
      <c r="A64" s="22">
        <v>2</v>
      </c>
      <c r="B64" s="22">
        <v>1</v>
      </c>
      <c r="F64" s="22">
        <v>2</v>
      </c>
      <c r="G64" s="40" t="s">
        <v>44</v>
      </c>
      <c r="H64" s="22" t="s">
        <v>2010</v>
      </c>
      <c r="I64" s="24">
        <v>52721</v>
      </c>
      <c r="K64" s="24">
        <v>51114</v>
      </c>
      <c r="M64" s="36">
        <v>56000</v>
      </c>
      <c r="N64" s="36"/>
      <c r="O64" s="24">
        <v>52512</v>
      </c>
      <c r="Q64" s="36">
        <v>56000</v>
      </c>
      <c r="R64" s="36"/>
      <c r="S64" s="36">
        <v>47000</v>
      </c>
    </row>
    <row r="65" spans="1:19">
      <c r="A65" s="22">
        <v>2</v>
      </c>
      <c r="B65" s="22">
        <v>1</v>
      </c>
      <c r="C65" s="22">
        <v>1</v>
      </c>
      <c r="F65" s="22">
        <v>3</v>
      </c>
      <c r="G65" s="40" t="s">
        <v>1831</v>
      </c>
      <c r="H65" s="22" t="s">
        <v>2010</v>
      </c>
      <c r="I65" s="24">
        <v>52721</v>
      </c>
      <c r="K65" s="24">
        <v>51114</v>
      </c>
      <c r="M65" s="36">
        <v>56000</v>
      </c>
      <c r="N65" s="36"/>
      <c r="O65" s="24">
        <v>52512</v>
      </c>
      <c r="Q65" s="36">
        <v>56000</v>
      </c>
      <c r="R65" s="36"/>
      <c r="S65" s="36">
        <v>47000</v>
      </c>
    </row>
    <row r="66" spans="1:19">
      <c r="A66" s="22">
        <v>2</v>
      </c>
      <c r="B66" s="22">
        <v>2</v>
      </c>
      <c r="F66" s="22">
        <v>2</v>
      </c>
      <c r="G66" s="40" t="s">
        <v>45</v>
      </c>
      <c r="H66" s="22" t="s">
        <v>2011</v>
      </c>
      <c r="I66" s="24">
        <v>126411</v>
      </c>
      <c r="K66" s="24">
        <v>132658</v>
      </c>
      <c r="M66" s="36">
        <v>124000</v>
      </c>
      <c r="N66" s="36"/>
      <c r="O66" s="36">
        <v>124490</v>
      </c>
      <c r="P66" s="36"/>
      <c r="Q66" s="36">
        <v>124000</v>
      </c>
      <c r="R66" s="36"/>
      <c r="S66" s="36">
        <v>115000</v>
      </c>
    </row>
    <row r="67" spans="1:19">
      <c r="A67" s="22">
        <v>2</v>
      </c>
      <c r="B67" s="22">
        <v>2</v>
      </c>
      <c r="C67" s="22">
        <v>1</v>
      </c>
      <c r="F67" s="22">
        <v>3</v>
      </c>
      <c r="G67" s="40" t="s">
        <v>1838</v>
      </c>
      <c r="H67" s="22" t="s">
        <v>2011</v>
      </c>
      <c r="I67" s="24">
        <v>126411</v>
      </c>
      <c r="K67" s="24">
        <v>132658</v>
      </c>
      <c r="M67" s="36">
        <v>124000</v>
      </c>
      <c r="N67" s="36"/>
      <c r="O67" s="36">
        <v>124490</v>
      </c>
      <c r="P67" s="36"/>
      <c r="Q67" s="36">
        <v>124000</v>
      </c>
      <c r="R67" s="36"/>
      <c r="S67" s="36">
        <v>115000</v>
      </c>
    </row>
    <row r="68" spans="1:19">
      <c r="A68" s="22">
        <v>3</v>
      </c>
      <c r="F68" s="22">
        <v>1</v>
      </c>
      <c r="G68" s="40" t="s">
        <v>50</v>
      </c>
      <c r="H68" s="22" t="s">
        <v>3310</v>
      </c>
      <c r="I68" s="24">
        <v>157248</v>
      </c>
      <c r="K68" s="24">
        <v>144445</v>
      </c>
      <c r="M68" s="36">
        <v>136000</v>
      </c>
      <c r="N68" s="36"/>
      <c r="O68" s="36">
        <v>138446</v>
      </c>
      <c r="P68" s="36"/>
      <c r="Q68" s="36">
        <v>136000</v>
      </c>
      <c r="R68" s="36"/>
      <c r="S68" s="36">
        <v>152000</v>
      </c>
    </row>
    <row r="69" spans="1:19">
      <c r="A69" s="22">
        <v>3</v>
      </c>
      <c r="B69" s="22">
        <v>1</v>
      </c>
      <c r="F69" s="22">
        <v>2</v>
      </c>
      <c r="G69" s="40" t="s">
        <v>3308</v>
      </c>
      <c r="H69" s="22" t="s">
        <v>3310</v>
      </c>
      <c r="I69" s="24">
        <v>157248</v>
      </c>
      <c r="K69" s="24">
        <v>144445</v>
      </c>
      <c r="M69" s="36">
        <v>136000</v>
      </c>
      <c r="N69" s="36"/>
      <c r="O69" s="36">
        <v>138446</v>
      </c>
      <c r="P69" s="36"/>
      <c r="Q69" s="36">
        <v>136000</v>
      </c>
      <c r="R69" s="36"/>
      <c r="S69" s="36">
        <v>152000</v>
      </c>
    </row>
    <row r="70" spans="1:19">
      <c r="A70" s="22">
        <v>3</v>
      </c>
      <c r="B70" s="22">
        <v>1</v>
      </c>
      <c r="C70" s="22">
        <v>1</v>
      </c>
      <c r="F70" s="22">
        <v>3</v>
      </c>
      <c r="G70" s="40" t="s">
        <v>54</v>
      </c>
      <c r="H70" s="22" t="s">
        <v>3310</v>
      </c>
      <c r="I70" s="24">
        <v>157248</v>
      </c>
      <c r="K70" s="24">
        <v>144445</v>
      </c>
      <c r="M70" s="36">
        <v>136000</v>
      </c>
      <c r="N70" s="36"/>
      <c r="O70" s="36">
        <v>138446</v>
      </c>
      <c r="P70" s="36"/>
      <c r="Q70" s="36">
        <v>136000</v>
      </c>
      <c r="R70" s="36"/>
      <c r="S70" s="36">
        <v>152000</v>
      </c>
    </row>
    <row r="71" spans="1:19">
      <c r="A71" s="22">
        <v>4</v>
      </c>
      <c r="F71" s="22">
        <v>1</v>
      </c>
      <c r="G71" s="40" t="s">
        <v>78</v>
      </c>
      <c r="H71" s="22" t="s">
        <v>3311</v>
      </c>
      <c r="I71" s="24">
        <v>59139</v>
      </c>
      <c r="K71" s="24">
        <v>64262</v>
      </c>
      <c r="M71" s="36">
        <v>66000</v>
      </c>
      <c r="N71" s="36"/>
      <c r="O71" s="36">
        <v>79963</v>
      </c>
      <c r="P71" s="36"/>
      <c r="Q71" s="36">
        <v>66000</v>
      </c>
      <c r="R71" s="36"/>
      <c r="S71" s="36">
        <v>159000</v>
      </c>
    </row>
    <row r="72" spans="1:19">
      <c r="A72" s="22">
        <v>4</v>
      </c>
      <c r="B72" s="22">
        <v>1</v>
      </c>
      <c r="F72" s="22">
        <v>2</v>
      </c>
      <c r="G72" s="40" t="s">
        <v>3309</v>
      </c>
      <c r="H72" s="22" t="s">
        <v>3311</v>
      </c>
      <c r="I72" s="24">
        <v>59139</v>
      </c>
      <c r="K72" s="24">
        <v>64262</v>
      </c>
      <c r="M72" s="36">
        <v>66000</v>
      </c>
      <c r="N72" s="36"/>
      <c r="O72" s="36">
        <v>79963</v>
      </c>
      <c r="P72" s="36"/>
      <c r="Q72" s="36">
        <v>66000</v>
      </c>
      <c r="R72" s="36"/>
      <c r="S72" s="36">
        <v>159000</v>
      </c>
    </row>
    <row r="73" spans="1:19">
      <c r="A73" s="22">
        <v>4</v>
      </c>
      <c r="B73" s="22">
        <v>1</v>
      </c>
      <c r="C73" s="22">
        <v>1</v>
      </c>
      <c r="F73" s="22">
        <v>3</v>
      </c>
      <c r="G73" s="40" t="s">
        <v>81</v>
      </c>
      <c r="H73" s="22" t="s">
        <v>3311</v>
      </c>
      <c r="I73" s="24">
        <v>59139</v>
      </c>
      <c r="K73" s="24">
        <v>64262</v>
      </c>
      <c r="M73" s="36">
        <v>66000</v>
      </c>
      <c r="N73" s="36"/>
      <c r="O73" s="36">
        <v>79963</v>
      </c>
      <c r="P73" s="36"/>
      <c r="Q73" s="36">
        <v>66000</v>
      </c>
      <c r="R73" s="36"/>
      <c r="S73" s="36">
        <v>159000</v>
      </c>
    </row>
    <row r="74" spans="1:19">
      <c r="A74" s="22">
        <v>5</v>
      </c>
      <c r="F74" s="22">
        <v>1</v>
      </c>
      <c r="G74" s="40" t="s">
        <v>3193</v>
      </c>
      <c r="H74" s="22" t="s">
        <v>3312</v>
      </c>
      <c r="I74" s="24">
        <v>18072</v>
      </c>
      <c r="K74" s="24">
        <v>14233</v>
      </c>
      <c r="M74" s="36">
        <v>13000</v>
      </c>
      <c r="N74" s="36"/>
      <c r="O74" s="36">
        <v>18030</v>
      </c>
      <c r="P74" s="36"/>
      <c r="Q74" s="36">
        <v>13000</v>
      </c>
      <c r="R74" s="36"/>
      <c r="S74" s="36">
        <v>130000</v>
      </c>
    </row>
    <row r="75" spans="1:19">
      <c r="A75" s="22">
        <v>5</v>
      </c>
      <c r="B75" s="22">
        <v>1</v>
      </c>
      <c r="F75" s="22">
        <v>2</v>
      </c>
      <c r="G75" s="40" t="s">
        <v>3229</v>
      </c>
      <c r="H75" s="22" t="s">
        <v>3312</v>
      </c>
      <c r="I75" s="24">
        <v>18072</v>
      </c>
      <c r="K75" s="24">
        <v>14233</v>
      </c>
      <c r="M75" s="36">
        <v>13000</v>
      </c>
      <c r="N75" s="36"/>
      <c r="O75" s="36">
        <v>18030</v>
      </c>
      <c r="P75" s="36"/>
      <c r="Q75" s="36">
        <v>13000</v>
      </c>
      <c r="R75" s="36"/>
      <c r="S75" s="36">
        <v>130000</v>
      </c>
    </row>
    <row r="76" spans="1:19">
      <c r="A76" s="22">
        <v>5</v>
      </c>
      <c r="B76" s="22">
        <v>1</v>
      </c>
      <c r="C76" s="22">
        <v>1</v>
      </c>
      <c r="F76" s="22">
        <v>3</v>
      </c>
      <c r="G76" s="40" t="s">
        <v>3313</v>
      </c>
      <c r="H76" s="22" t="s">
        <v>3312</v>
      </c>
      <c r="I76" s="24">
        <v>18072</v>
      </c>
      <c r="K76" s="24">
        <v>14233</v>
      </c>
      <c r="M76" s="36">
        <v>13000</v>
      </c>
      <c r="N76" s="36"/>
      <c r="O76" s="36">
        <v>18030</v>
      </c>
      <c r="P76" s="36"/>
      <c r="Q76" s="36">
        <v>13000</v>
      </c>
      <c r="R76" s="36"/>
      <c r="S76" s="36">
        <v>130000</v>
      </c>
    </row>
    <row r="77" spans="1:19">
      <c r="A77" s="22">
        <v>6</v>
      </c>
      <c r="F77" s="22">
        <v>1</v>
      </c>
      <c r="G77" s="40" t="s">
        <v>1792</v>
      </c>
      <c r="H77" s="22" t="s">
        <v>542</v>
      </c>
      <c r="I77" s="24">
        <v>1065812</v>
      </c>
      <c r="K77" s="24">
        <v>1088319</v>
      </c>
      <c r="M77" s="36">
        <v>1128000</v>
      </c>
      <c r="N77" s="36"/>
      <c r="O77" s="36">
        <v>1097649</v>
      </c>
      <c r="P77" s="36"/>
      <c r="Q77" s="36">
        <v>1128000</v>
      </c>
      <c r="R77" s="36"/>
      <c r="S77" s="36">
        <v>1434000</v>
      </c>
    </row>
    <row r="78" spans="1:19">
      <c r="A78" s="22">
        <v>6</v>
      </c>
      <c r="B78" s="22">
        <v>1</v>
      </c>
      <c r="F78" s="22">
        <v>2</v>
      </c>
      <c r="G78" s="40" t="s">
        <v>3315</v>
      </c>
      <c r="H78" s="22" t="s">
        <v>542</v>
      </c>
      <c r="I78" s="24">
        <v>1065812</v>
      </c>
      <c r="K78" s="24">
        <v>1088319</v>
      </c>
      <c r="M78" s="36">
        <v>1128000</v>
      </c>
      <c r="N78" s="36"/>
      <c r="O78" s="36">
        <v>1097649</v>
      </c>
      <c r="P78" s="36"/>
      <c r="Q78" s="36">
        <v>1128000</v>
      </c>
      <c r="R78" s="36"/>
      <c r="S78" s="36">
        <v>1434000</v>
      </c>
    </row>
    <row r="79" spans="1:19">
      <c r="A79" s="22">
        <v>6</v>
      </c>
      <c r="B79" s="22">
        <v>1</v>
      </c>
      <c r="C79" s="22">
        <v>1</v>
      </c>
      <c r="F79" s="22">
        <v>3</v>
      </c>
      <c r="G79" s="40" t="s">
        <v>3314</v>
      </c>
      <c r="H79" s="22" t="s">
        <v>542</v>
      </c>
      <c r="I79" s="24">
        <v>1065812</v>
      </c>
      <c r="K79" s="24">
        <v>1088319</v>
      </c>
      <c r="M79" s="36">
        <v>1128000</v>
      </c>
      <c r="N79" s="36"/>
      <c r="O79" s="36">
        <v>1097649</v>
      </c>
      <c r="P79" s="36"/>
      <c r="Q79" s="36">
        <v>1128000</v>
      </c>
      <c r="R79" s="36"/>
      <c r="S79" s="36">
        <v>1434000</v>
      </c>
    </row>
    <row r="80" spans="1:19">
      <c r="A80" s="22">
        <v>7</v>
      </c>
      <c r="F80" s="22">
        <v>1</v>
      </c>
      <c r="G80" s="40" t="s">
        <v>1951</v>
      </c>
      <c r="H80" s="22" t="s">
        <v>543</v>
      </c>
      <c r="I80" s="24">
        <v>106059</v>
      </c>
      <c r="K80" s="24">
        <v>91634</v>
      </c>
      <c r="M80" s="36">
        <v>113000</v>
      </c>
      <c r="N80" s="36"/>
      <c r="O80" s="36">
        <v>103567</v>
      </c>
      <c r="P80" s="36"/>
      <c r="Q80" s="36">
        <v>113000</v>
      </c>
      <c r="R80" s="36"/>
      <c r="S80" s="36">
        <v>50000</v>
      </c>
    </row>
    <row r="81" spans="1:19">
      <c r="A81" s="22">
        <v>7</v>
      </c>
      <c r="B81" s="22">
        <v>1</v>
      </c>
      <c r="F81" s="22">
        <v>2</v>
      </c>
      <c r="G81" s="40" t="s">
        <v>3316</v>
      </c>
      <c r="H81" s="22" t="s">
        <v>543</v>
      </c>
      <c r="I81" s="24">
        <v>106059</v>
      </c>
      <c r="K81" s="24">
        <v>91634</v>
      </c>
      <c r="M81" s="36">
        <v>113000</v>
      </c>
      <c r="N81" s="36"/>
      <c r="O81" s="36">
        <v>103567</v>
      </c>
      <c r="P81" s="36"/>
      <c r="Q81" s="36">
        <v>113000</v>
      </c>
      <c r="R81" s="36"/>
      <c r="S81" s="36">
        <v>50000</v>
      </c>
    </row>
    <row r="82" spans="1:19">
      <c r="A82" s="22">
        <v>7</v>
      </c>
      <c r="B82" s="22">
        <v>1</v>
      </c>
      <c r="C82" s="22">
        <v>1</v>
      </c>
      <c r="F82" s="22">
        <v>3</v>
      </c>
      <c r="G82" s="40" t="s">
        <v>3317</v>
      </c>
      <c r="H82" s="22" t="s">
        <v>543</v>
      </c>
      <c r="I82" s="24">
        <v>106059</v>
      </c>
      <c r="K82" s="24">
        <v>91634</v>
      </c>
      <c r="M82" s="36">
        <v>113000</v>
      </c>
      <c r="N82" s="36"/>
      <c r="O82" s="36">
        <v>103567</v>
      </c>
      <c r="P82" s="36"/>
      <c r="Q82" s="36">
        <v>113000</v>
      </c>
      <c r="R82" s="36"/>
      <c r="S82" s="36">
        <v>50000</v>
      </c>
    </row>
    <row r="83" spans="1:19">
      <c r="A83" s="22">
        <v>8</v>
      </c>
      <c r="F83" s="22">
        <v>1</v>
      </c>
      <c r="G83" s="40" t="s">
        <v>294</v>
      </c>
      <c r="H83" s="22" t="s">
        <v>544</v>
      </c>
      <c r="I83" s="42">
        <v>165061</v>
      </c>
      <c r="J83" s="42"/>
      <c r="K83" s="42">
        <v>215702</v>
      </c>
      <c r="L83" s="42"/>
      <c r="M83" s="36">
        <v>70774</v>
      </c>
      <c r="N83" s="36"/>
      <c r="O83" s="36">
        <v>62368</v>
      </c>
      <c r="P83" s="36"/>
      <c r="Q83" s="36">
        <v>62000</v>
      </c>
      <c r="R83" s="36"/>
      <c r="S83" s="36">
        <v>62000</v>
      </c>
    </row>
    <row r="84" spans="1:19">
      <c r="A84" s="22">
        <v>8</v>
      </c>
      <c r="B84" s="22">
        <v>1</v>
      </c>
      <c r="F84" s="22">
        <v>2</v>
      </c>
      <c r="G84" s="40" t="s">
        <v>3318</v>
      </c>
      <c r="H84" s="22" t="s">
        <v>544</v>
      </c>
      <c r="I84" s="42">
        <v>165061</v>
      </c>
      <c r="J84" s="42"/>
      <c r="K84" s="42">
        <v>215702</v>
      </c>
      <c r="L84" s="42"/>
      <c r="M84" s="36">
        <v>70774</v>
      </c>
      <c r="N84" s="36"/>
      <c r="O84" s="36">
        <v>62368</v>
      </c>
      <c r="P84" s="36"/>
      <c r="Q84" s="36">
        <v>62000</v>
      </c>
      <c r="R84" s="36"/>
      <c r="S84" s="36">
        <v>62000</v>
      </c>
    </row>
    <row r="85" spans="1:19">
      <c r="A85" s="22">
        <v>8</v>
      </c>
      <c r="B85" s="22">
        <v>1</v>
      </c>
      <c r="C85" s="22">
        <v>1</v>
      </c>
      <c r="F85" s="22">
        <v>3</v>
      </c>
      <c r="G85" s="40" t="s">
        <v>3319</v>
      </c>
      <c r="H85" s="22" t="s">
        <v>544</v>
      </c>
      <c r="I85" s="42">
        <v>165061</v>
      </c>
      <c r="J85" s="42"/>
      <c r="K85" s="42">
        <v>215702</v>
      </c>
      <c r="L85" s="42"/>
      <c r="M85" s="36">
        <v>70774</v>
      </c>
      <c r="N85" s="36"/>
      <c r="O85" s="36">
        <v>62368</v>
      </c>
      <c r="P85" s="36"/>
      <c r="Q85" s="36">
        <v>62000</v>
      </c>
      <c r="R85" s="36"/>
      <c r="S85" s="36">
        <v>62000</v>
      </c>
    </row>
    <row r="86" spans="1:19">
      <c r="A86" s="22">
        <v>9</v>
      </c>
      <c r="F86" s="22">
        <v>1</v>
      </c>
      <c r="G86" s="40" t="s">
        <v>399</v>
      </c>
      <c r="H86" s="22" t="s">
        <v>545</v>
      </c>
      <c r="I86" s="42">
        <v>91824</v>
      </c>
      <c r="J86" s="42"/>
      <c r="K86" s="42">
        <v>201187</v>
      </c>
      <c r="L86" s="42"/>
      <c r="M86" s="36">
        <v>110000</v>
      </c>
      <c r="N86" s="36"/>
      <c r="O86" s="36">
        <v>238334</v>
      </c>
      <c r="P86" s="36"/>
      <c r="Q86" s="36">
        <v>150000</v>
      </c>
      <c r="R86" s="36"/>
      <c r="S86" s="36">
        <v>240000</v>
      </c>
    </row>
    <row r="87" spans="1:19">
      <c r="A87" s="22">
        <v>9</v>
      </c>
      <c r="B87" s="22">
        <v>1</v>
      </c>
      <c r="F87" s="22">
        <v>2</v>
      </c>
      <c r="G87" s="40" t="s">
        <v>3320</v>
      </c>
      <c r="H87" s="22" t="s">
        <v>545</v>
      </c>
      <c r="I87" s="42">
        <v>91824</v>
      </c>
      <c r="J87" s="42"/>
      <c r="K87" s="42">
        <v>201187</v>
      </c>
      <c r="L87" s="42"/>
      <c r="M87" s="36">
        <v>110000</v>
      </c>
      <c r="N87" s="36"/>
      <c r="O87" s="36">
        <v>238334</v>
      </c>
      <c r="P87" s="36"/>
      <c r="Q87" s="36">
        <v>150000</v>
      </c>
      <c r="R87" s="36"/>
      <c r="S87" s="36">
        <v>240000</v>
      </c>
    </row>
    <row r="88" spans="1:19">
      <c r="A88" s="22">
        <v>9</v>
      </c>
      <c r="B88" s="22">
        <v>1</v>
      </c>
      <c r="C88" s="22">
        <v>1</v>
      </c>
      <c r="F88" s="22">
        <v>3</v>
      </c>
      <c r="G88" s="40" t="s">
        <v>3321</v>
      </c>
      <c r="H88" s="22" t="s">
        <v>545</v>
      </c>
      <c r="I88" s="42">
        <v>91824</v>
      </c>
      <c r="J88" s="42"/>
      <c r="K88" s="42">
        <v>201187</v>
      </c>
      <c r="L88" s="42"/>
      <c r="M88" s="36">
        <v>110000</v>
      </c>
      <c r="N88" s="36"/>
      <c r="O88" s="36">
        <v>238334</v>
      </c>
      <c r="P88" s="36"/>
      <c r="Q88" s="36">
        <v>150000</v>
      </c>
      <c r="R88" s="36"/>
      <c r="S88" s="36">
        <v>240000</v>
      </c>
    </row>
    <row r="89" spans="1:19" hidden="1">
      <c r="E89" s="22">
        <v>1</v>
      </c>
      <c r="F89" s="22">
        <v>5</v>
      </c>
      <c r="G89" s="37"/>
      <c r="H89" s="22" t="s">
        <v>1345</v>
      </c>
      <c r="I89" s="24">
        <v>0</v>
      </c>
      <c r="J89" s="22"/>
      <c r="K89" s="24">
        <v>103287</v>
      </c>
      <c r="L89" s="22"/>
      <c r="M89" s="24">
        <v>100000</v>
      </c>
      <c r="N89" s="22"/>
      <c r="O89" s="36">
        <v>127804</v>
      </c>
      <c r="P89" s="22"/>
      <c r="Q89" s="24">
        <v>100000</v>
      </c>
      <c r="R89" s="36"/>
      <c r="S89" s="36">
        <v>190000</v>
      </c>
    </row>
    <row r="90" spans="1:19" hidden="1">
      <c r="E90" s="22">
        <v>2</v>
      </c>
      <c r="F90" s="22">
        <v>5</v>
      </c>
      <c r="G90" s="37"/>
      <c r="H90" s="22" t="s">
        <v>546</v>
      </c>
      <c r="I90" s="24">
        <v>91824</v>
      </c>
      <c r="J90" s="22"/>
      <c r="K90" s="24">
        <v>97900</v>
      </c>
      <c r="L90" s="22"/>
      <c r="M90" s="24">
        <v>10000</v>
      </c>
      <c r="N90" s="22"/>
      <c r="O90" s="36">
        <v>110530</v>
      </c>
      <c r="P90" s="22"/>
      <c r="Q90" s="24">
        <v>50000</v>
      </c>
      <c r="R90" s="36"/>
      <c r="S90" s="36">
        <v>50000</v>
      </c>
    </row>
    <row r="91" spans="1:19">
      <c r="A91" s="22">
        <v>10</v>
      </c>
      <c r="F91" s="22">
        <v>1</v>
      </c>
      <c r="G91" s="40" t="s">
        <v>1962</v>
      </c>
      <c r="H91" s="22" t="s">
        <v>2012</v>
      </c>
      <c r="I91" s="24">
        <v>13590</v>
      </c>
      <c r="K91" s="24">
        <v>12935</v>
      </c>
      <c r="M91" s="36">
        <v>13000</v>
      </c>
      <c r="N91" s="36"/>
      <c r="O91" s="36">
        <v>12543</v>
      </c>
      <c r="P91" s="36"/>
      <c r="Q91" s="36">
        <v>13000</v>
      </c>
      <c r="R91" s="36"/>
      <c r="S91" s="36">
        <v>12000</v>
      </c>
    </row>
    <row r="92" spans="1:19">
      <c r="A92" s="22">
        <v>10</v>
      </c>
      <c r="B92" s="22">
        <v>1</v>
      </c>
      <c r="F92" s="22">
        <v>2</v>
      </c>
      <c r="G92" s="40" t="s">
        <v>3322</v>
      </c>
      <c r="H92" s="22" t="s">
        <v>2012</v>
      </c>
      <c r="M92" s="36"/>
      <c r="N92" s="36"/>
      <c r="O92" s="36">
        <v>12543</v>
      </c>
      <c r="P92" s="36"/>
      <c r="Q92" s="36">
        <v>13000</v>
      </c>
      <c r="R92" s="36"/>
      <c r="S92" s="36">
        <v>12000</v>
      </c>
    </row>
    <row r="93" spans="1:19">
      <c r="A93" s="22">
        <v>10</v>
      </c>
      <c r="B93" s="22">
        <v>1</v>
      </c>
      <c r="C93" s="22">
        <v>1</v>
      </c>
      <c r="F93" s="22">
        <v>3</v>
      </c>
      <c r="G93" s="40" t="s">
        <v>418</v>
      </c>
      <c r="H93" s="22" t="s">
        <v>2012</v>
      </c>
      <c r="M93" s="36"/>
      <c r="N93" s="36"/>
      <c r="O93" s="36"/>
      <c r="P93" s="36"/>
      <c r="Q93" s="36">
        <v>13000</v>
      </c>
      <c r="R93" s="36"/>
      <c r="S93" s="36">
        <v>12000</v>
      </c>
    </row>
    <row r="94" spans="1:19">
      <c r="A94" s="22">
        <v>11</v>
      </c>
      <c r="F94" s="22">
        <v>1</v>
      </c>
      <c r="G94" s="40" t="s">
        <v>523</v>
      </c>
      <c r="H94" s="22" t="s">
        <v>580</v>
      </c>
      <c r="I94" s="24">
        <f>I95</f>
        <v>327901.80900000001</v>
      </c>
      <c r="K94" s="24">
        <v>532608</v>
      </c>
      <c r="M94" s="36">
        <v>854315</v>
      </c>
      <c r="N94" s="36"/>
      <c r="O94" s="36">
        <v>899425</v>
      </c>
      <c r="P94" s="36"/>
      <c r="Q94" s="36">
        <v>320647</v>
      </c>
      <c r="R94" s="36"/>
      <c r="S94" s="36">
        <v>290546</v>
      </c>
    </row>
    <row r="95" spans="1:19">
      <c r="A95" s="22">
        <v>11</v>
      </c>
      <c r="B95" s="22">
        <v>1</v>
      </c>
      <c r="F95" s="22">
        <v>2</v>
      </c>
      <c r="G95" s="40" t="s">
        <v>3194</v>
      </c>
      <c r="H95" s="22" t="s">
        <v>89</v>
      </c>
      <c r="I95" s="24">
        <f>I96+I104+I110</f>
        <v>327901.80900000001</v>
      </c>
      <c r="K95" s="24">
        <v>532608</v>
      </c>
      <c r="M95" s="36">
        <v>854315</v>
      </c>
      <c r="N95" s="36"/>
      <c r="O95" s="36">
        <v>899425</v>
      </c>
      <c r="P95" s="36"/>
      <c r="Q95" s="36">
        <v>320647</v>
      </c>
      <c r="R95" s="36"/>
      <c r="S95" s="36">
        <v>290546</v>
      </c>
    </row>
    <row r="96" spans="1:19">
      <c r="A96" s="22">
        <v>11</v>
      </c>
      <c r="B96" s="22">
        <v>1</v>
      </c>
      <c r="C96" s="22">
        <v>1</v>
      </c>
      <c r="F96" s="22">
        <v>3</v>
      </c>
      <c r="G96" s="40" t="s">
        <v>2013</v>
      </c>
      <c r="H96" s="22" t="s">
        <v>582</v>
      </c>
      <c r="I96" s="24">
        <f>I97+I99</f>
        <v>267834.80900000001</v>
      </c>
      <c r="K96" s="24">
        <v>268781</v>
      </c>
      <c r="M96" s="24">
        <v>271251</v>
      </c>
      <c r="O96" s="24">
        <v>312385</v>
      </c>
      <c r="Q96" s="43">
        <v>313919</v>
      </c>
      <c r="R96" s="36"/>
      <c r="S96" s="36">
        <v>282100</v>
      </c>
    </row>
    <row r="97" spans="1:19">
      <c r="A97" s="22">
        <v>11</v>
      </c>
      <c r="B97" s="22">
        <v>1</v>
      </c>
      <c r="C97" s="22">
        <v>1</v>
      </c>
      <c r="D97" s="22">
        <v>1</v>
      </c>
      <c r="F97" s="22">
        <v>4</v>
      </c>
      <c r="G97" s="40" t="s">
        <v>3324</v>
      </c>
      <c r="H97" s="22" t="s">
        <v>1346</v>
      </c>
      <c r="I97" s="24">
        <v>8485.9789999999994</v>
      </c>
      <c r="K97" s="24">
        <v>7099</v>
      </c>
      <c r="L97" s="24" t="s">
        <v>2016</v>
      </c>
      <c r="M97" s="24">
        <v>7375</v>
      </c>
      <c r="O97" s="24">
        <v>8661.6</v>
      </c>
      <c r="P97" s="24" t="s">
        <v>2016</v>
      </c>
      <c r="Q97" s="24">
        <v>9082</v>
      </c>
      <c r="R97" s="36"/>
      <c r="S97" s="36">
        <v>8068</v>
      </c>
    </row>
    <row r="98" spans="1:19" hidden="1">
      <c r="E98" s="22">
        <v>1</v>
      </c>
      <c r="F98" s="22">
        <v>5</v>
      </c>
      <c r="G98" s="40"/>
      <c r="H98" s="22" t="s">
        <v>328</v>
      </c>
      <c r="I98" s="24">
        <v>8485.9789999999994</v>
      </c>
      <c r="K98" s="24">
        <v>7099</v>
      </c>
      <c r="M98" s="24">
        <v>7375</v>
      </c>
      <c r="N98" s="22"/>
      <c r="O98" s="36">
        <v>8661.6</v>
      </c>
      <c r="P98" s="22"/>
      <c r="Q98" s="24">
        <v>9082</v>
      </c>
    </row>
    <row r="99" spans="1:19">
      <c r="A99" s="22">
        <v>11</v>
      </c>
      <c r="B99" s="22">
        <v>1</v>
      </c>
      <c r="C99" s="22">
        <v>1</v>
      </c>
      <c r="D99" s="22">
        <v>2</v>
      </c>
      <c r="F99" s="22">
        <v>4</v>
      </c>
      <c r="G99" s="40" t="s">
        <v>3325</v>
      </c>
      <c r="H99" s="22" t="s">
        <v>68</v>
      </c>
      <c r="I99" s="24">
        <f>I100+I101</f>
        <v>259348.83</v>
      </c>
      <c r="K99" s="24">
        <v>261554</v>
      </c>
      <c r="L99" s="24" t="s">
        <v>2015</v>
      </c>
      <c r="M99" s="24">
        <v>263906</v>
      </c>
      <c r="O99" s="24">
        <v>303723.7</v>
      </c>
      <c r="P99" s="24" t="s">
        <v>3036</v>
      </c>
      <c r="Q99" s="24">
        <v>304836</v>
      </c>
      <c r="S99" s="36">
        <v>274031</v>
      </c>
    </row>
    <row r="100" spans="1:19" hidden="1">
      <c r="E100" s="22">
        <v>1</v>
      </c>
      <c r="F100" s="22">
        <v>5</v>
      </c>
      <c r="G100" s="40"/>
      <c r="H100" s="36" t="s">
        <v>583</v>
      </c>
      <c r="I100" s="36">
        <v>259096.83</v>
      </c>
      <c r="J100" s="36"/>
      <c r="K100" s="36">
        <v>261432</v>
      </c>
      <c r="L100" s="22" t="s">
        <v>1767</v>
      </c>
      <c r="M100" s="36">
        <v>263696</v>
      </c>
      <c r="N100" s="22"/>
      <c r="O100" s="36">
        <v>303548.59999999998</v>
      </c>
      <c r="P100" s="22"/>
      <c r="Q100" s="36">
        <v>304019</v>
      </c>
    </row>
    <row r="101" spans="1:19" hidden="1">
      <c r="E101" s="22">
        <v>2</v>
      </c>
      <c r="F101" s="22">
        <v>5</v>
      </c>
      <c r="G101" s="40"/>
      <c r="H101" s="36" t="s">
        <v>584</v>
      </c>
      <c r="I101" s="36">
        <v>252</v>
      </c>
      <c r="J101" s="36"/>
      <c r="K101" s="36">
        <v>121.8</v>
      </c>
      <c r="L101" s="36"/>
      <c r="M101" s="36">
        <v>210</v>
      </c>
      <c r="N101" s="22"/>
      <c r="O101" s="36">
        <v>175</v>
      </c>
      <c r="P101" s="22"/>
      <c r="Q101" s="36">
        <v>210</v>
      </c>
    </row>
    <row r="102" spans="1:19" hidden="1">
      <c r="E102" s="22">
        <v>3</v>
      </c>
      <c r="F102" s="22">
        <v>5</v>
      </c>
      <c r="G102" s="40"/>
      <c r="H102" s="36" t="s">
        <v>2480</v>
      </c>
      <c r="I102" s="36"/>
      <c r="J102" s="36"/>
      <c r="K102" s="36"/>
      <c r="L102" s="36"/>
      <c r="M102" s="36"/>
      <c r="N102" s="22"/>
      <c r="O102" s="36">
        <v>0</v>
      </c>
      <c r="P102" s="22"/>
      <c r="Q102" s="36">
        <v>607</v>
      </c>
    </row>
    <row r="103" spans="1:19">
      <c r="A103" s="22">
        <v>11</v>
      </c>
      <c r="B103" s="22">
        <v>1</v>
      </c>
      <c r="C103" s="22">
        <v>1</v>
      </c>
      <c r="D103" s="22">
        <v>3</v>
      </c>
      <c r="F103" s="22">
        <v>4</v>
      </c>
      <c r="G103" s="40" t="s">
        <v>4206</v>
      </c>
      <c r="H103" s="36" t="s">
        <v>4207</v>
      </c>
      <c r="I103" s="36"/>
      <c r="J103" s="36"/>
      <c r="K103" s="36"/>
      <c r="L103" s="36"/>
      <c r="M103" s="36"/>
      <c r="N103" s="22"/>
      <c r="O103" s="36"/>
      <c r="P103" s="22"/>
      <c r="Q103" s="54"/>
      <c r="R103" s="227"/>
      <c r="S103" s="36">
        <v>1</v>
      </c>
    </row>
    <row r="104" spans="1:19">
      <c r="A104" s="22">
        <v>11</v>
      </c>
      <c r="B104" s="22">
        <v>1</v>
      </c>
      <c r="C104" s="22">
        <v>2</v>
      </c>
      <c r="F104" s="22">
        <v>3</v>
      </c>
      <c r="G104" s="40" t="s">
        <v>1740</v>
      </c>
      <c r="H104" s="22" t="s">
        <v>658</v>
      </c>
      <c r="I104" s="42">
        <v>55610</v>
      </c>
      <c r="J104" s="42"/>
      <c r="K104" s="42">
        <v>260314</v>
      </c>
      <c r="L104" s="42"/>
      <c r="M104" s="42">
        <v>579864</v>
      </c>
      <c r="N104" s="42"/>
      <c r="O104" s="42">
        <v>579844</v>
      </c>
      <c r="P104" s="42"/>
      <c r="Q104" s="24">
        <v>2928</v>
      </c>
      <c r="S104" s="36">
        <v>3146</v>
      </c>
    </row>
    <row r="105" spans="1:19">
      <c r="A105" s="22">
        <v>11</v>
      </c>
      <c r="B105" s="22">
        <v>1</v>
      </c>
      <c r="C105" s="22">
        <v>2</v>
      </c>
      <c r="D105" s="22">
        <v>1</v>
      </c>
      <c r="F105" s="22">
        <v>4</v>
      </c>
      <c r="G105" s="40" t="s">
        <v>3326</v>
      </c>
      <c r="H105" s="22" t="s">
        <v>1348</v>
      </c>
      <c r="I105" s="24">
        <v>55610</v>
      </c>
      <c r="K105" s="24">
        <v>260314</v>
      </c>
      <c r="M105" s="24">
        <v>576864</v>
      </c>
      <c r="O105" s="42">
        <v>579844</v>
      </c>
      <c r="Q105" s="24">
        <v>2226</v>
      </c>
      <c r="S105" s="36">
        <v>2444</v>
      </c>
    </row>
    <row r="106" spans="1:19" hidden="1">
      <c r="F106" s="22">
        <v>5</v>
      </c>
      <c r="H106" s="36" t="s">
        <v>1349</v>
      </c>
      <c r="I106" s="42">
        <v>33966</v>
      </c>
      <c r="J106" s="42"/>
      <c r="K106" s="42">
        <v>253422</v>
      </c>
      <c r="L106" s="42"/>
      <c r="M106" s="36">
        <v>572910</v>
      </c>
      <c r="N106" s="22"/>
      <c r="O106" s="36">
        <v>572908</v>
      </c>
      <c r="P106" s="22"/>
      <c r="Q106" s="54">
        <v>0</v>
      </c>
    </row>
    <row r="107" spans="1:19" hidden="1">
      <c r="F107" s="22">
        <v>5</v>
      </c>
      <c r="H107" s="36" t="s">
        <v>1347</v>
      </c>
      <c r="I107" s="36">
        <v>21644</v>
      </c>
      <c r="J107" s="36"/>
      <c r="K107" s="36">
        <v>6892</v>
      </c>
      <c r="L107" s="36"/>
      <c r="M107" s="36">
        <v>6954</v>
      </c>
      <c r="N107" s="22"/>
      <c r="O107" s="36">
        <v>6936</v>
      </c>
      <c r="P107" s="22"/>
      <c r="Q107" s="36">
        <v>2226</v>
      </c>
    </row>
    <row r="108" spans="1:19">
      <c r="A108" s="22">
        <v>11</v>
      </c>
      <c r="B108" s="22">
        <v>1</v>
      </c>
      <c r="C108" s="22">
        <v>2</v>
      </c>
      <c r="D108" s="22">
        <v>2</v>
      </c>
      <c r="F108" s="22">
        <v>4</v>
      </c>
      <c r="G108" s="40" t="s">
        <v>4086</v>
      </c>
      <c r="H108" s="22" t="s">
        <v>2481</v>
      </c>
      <c r="O108" s="24">
        <v>0</v>
      </c>
      <c r="Q108" s="24">
        <v>702</v>
      </c>
      <c r="S108" s="36">
        <v>702</v>
      </c>
    </row>
    <row r="109" spans="1:19" hidden="1">
      <c r="F109" s="22">
        <v>5</v>
      </c>
      <c r="H109" s="36" t="s">
        <v>2482</v>
      </c>
      <c r="I109" s="36"/>
      <c r="J109" s="36"/>
      <c r="K109" s="44"/>
      <c r="L109" s="44"/>
      <c r="M109" s="44"/>
      <c r="N109" s="22"/>
      <c r="O109" s="36"/>
      <c r="P109" s="22"/>
      <c r="Q109" s="36">
        <v>702</v>
      </c>
    </row>
    <row r="110" spans="1:19">
      <c r="A110" s="22">
        <v>11</v>
      </c>
      <c r="B110" s="22">
        <v>1</v>
      </c>
      <c r="C110" s="22">
        <v>3</v>
      </c>
      <c r="F110" s="22">
        <v>3</v>
      </c>
      <c r="G110" s="40" t="s">
        <v>2014</v>
      </c>
      <c r="H110" s="22" t="s">
        <v>671</v>
      </c>
      <c r="I110" s="24">
        <v>4457</v>
      </c>
      <c r="K110" s="24">
        <v>3512.57</v>
      </c>
      <c r="M110" s="24">
        <v>3200</v>
      </c>
      <c r="O110" s="24">
        <v>7195.8</v>
      </c>
      <c r="Q110" s="24">
        <v>3800</v>
      </c>
      <c r="S110" s="36">
        <v>5300</v>
      </c>
    </row>
    <row r="111" spans="1:19">
      <c r="A111" s="22">
        <v>11</v>
      </c>
      <c r="B111" s="22">
        <v>1</v>
      </c>
      <c r="C111" s="22">
        <v>3</v>
      </c>
      <c r="D111" s="22">
        <v>1</v>
      </c>
      <c r="F111" s="22">
        <v>4</v>
      </c>
      <c r="G111" s="40" t="s">
        <v>3327</v>
      </c>
      <c r="H111" s="22" t="s">
        <v>1350</v>
      </c>
      <c r="I111" s="24">
        <v>4457</v>
      </c>
      <c r="K111" s="24">
        <v>3512.57</v>
      </c>
      <c r="M111" s="24">
        <v>3200</v>
      </c>
      <c r="O111" s="24">
        <v>7195.8</v>
      </c>
      <c r="Q111" s="24">
        <v>3800</v>
      </c>
      <c r="S111" s="36">
        <v>5300</v>
      </c>
    </row>
    <row r="112" spans="1:19" hidden="1">
      <c r="E112" s="22">
        <v>1</v>
      </c>
      <c r="F112" s="22">
        <v>5</v>
      </c>
      <c r="G112" s="40"/>
      <c r="H112" s="22" t="s">
        <v>1351</v>
      </c>
      <c r="I112" s="24">
        <v>4457</v>
      </c>
      <c r="K112" s="24">
        <v>3512.57</v>
      </c>
      <c r="M112" s="24">
        <v>3200</v>
      </c>
      <c r="N112" s="22"/>
      <c r="O112" s="24">
        <v>7195.8</v>
      </c>
      <c r="P112" s="22"/>
      <c r="Q112" s="24">
        <v>3800</v>
      </c>
    </row>
    <row r="113" spans="1:19">
      <c r="A113" s="22">
        <v>12</v>
      </c>
      <c r="F113" s="22">
        <v>1</v>
      </c>
      <c r="G113" s="40" t="s">
        <v>3195</v>
      </c>
      <c r="H113" s="22" t="s">
        <v>1342</v>
      </c>
      <c r="I113" s="24">
        <f>I114+I154</f>
        <v>938286.6</v>
      </c>
      <c r="K113" s="24">
        <v>925353</v>
      </c>
      <c r="M113" s="24">
        <f>M114+M154</f>
        <v>947760</v>
      </c>
      <c r="O113" s="24">
        <v>901751.48</v>
      </c>
      <c r="Q113" s="24">
        <v>911460</v>
      </c>
      <c r="S113" s="36">
        <v>844818</v>
      </c>
    </row>
    <row r="114" spans="1:19">
      <c r="A114" s="22">
        <v>12</v>
      </c>
      <c r="B114" s="22">
        <v>1</v>
      </c>
      <c r="F114" s="22">
        <v>2</v>
      </c>
      <c r="G114" s="40" t="s">
        <v>619</v>
      </c>
      <c r="H114" s="22" t="s">
        <v>329</v>
      </c>
      <c r="I114" s="24">
        <f>I115+I126+I133+I137+I141</f>
        <v>491141</v>
      </c>
      <c r="K114" s="24">
        <v>480932</v>
      </c>
      <c r="M114" s="24">
        <v>488312</v>
      </c>
      <c r="O114" s="24">
        <v>459281</v>
      </c>
      <c r="Q114" s="24">
        <v>458484</v>
      </c>
      <c r="S114" s="36">
        <v>405029</v>
      </c>
    </row>
    <row r="115" spans="1:19">
      <c r="A115" s="22">
        <v>12</v>
      </c>
      <c r="B115" s="22">
        <v>1</v>
      </c>
      <c r="C115" s="22">
        <v>1</v>
      </c>
      <c r="F115" s="22">
        <v>3</v>
      </c>
      <c r="G115" s="40" t="s">
        <v>685</v>
      </c>
      <c r="H115" s="22" t="s">
        <v>686</v>
      </c>
      <c r="I115" s="24">
        <v>27591</v>
      </c>
      <c r="K115" s="24">
        <v>28235</v>
      </c>
      <c r="M115" s="24">
        <v>28692</v>
      </c>
      <c r="O115" s="24">
        <v>26667.8</v>
      </c>
      <c r="Q115" s="24">
        <v>27092</v>
      </c>
      <c r="S115" s="36">
        <v>27492</v>
      </c>
    </row>
    <row r="116" spans="1:19">
      <c r="A116" s="22">
        <v>12</v>
      </c>
      <c r="B116" s="22">
        <v>1</v>
      </c>
      <c r="C116" s="22">
        <v>1</v>
      </c>
      <c r="D116" s="22">
        <v>1</v>
      </c>
      <c r="F116" s="22">
        <v>4</v>
      </c>
      <c r="G116" s="40" t="s">
        <v>3328</v>
      </c>
      <c r="H116" s="22" t="s">
        <v>2483</v>
      </c>
      <c r="M116" s="24">
        <v>28692</v>
      </c>
      <c r="N116" s="22"/>
      <c r="O116" s="24">
        <v>26667.8</v>
      </c>
      <c r="P116" s="22"/>
      <c r="Q116" s="24">
        <v>27092</v>
      </c>
      <c r="S116" s="36">
        <v>27492</v>
      </c>
    </row>
    <row r="117" spans="1:19" hidden="1">
      <c r="E117" s="22">
        <v>1</v>
      </c>
      <c r="F117" s="22">
        <v>5</v>
      </c>
      <c r="G117" s="40"/>
      <c r="H117" s="36" t="s">
        <v>1352</v>
      </c>
      <c r="I117" s="36"/>
      <c r="J117" s="36"/>
      <c r="K117" s="36">
        <v>377.7</v>
      </c>
      <c r="L117" s="36"/>
      <c r="M117" s="36">
        <v>370</v>
      </c>
      <c r="N117" s="22"/>
      <c r="O117" s="36">
        <v>391</v>
      </c>
      <c r="P117" s="22"/>
      <c r="Q117" s="36">
        <v>391</v>
      </c>
    </row>
    <row r="118" spans="1:19" hidden="1">
      <c r="E118" s="22">
        <v>1</v>
      </c>
      <c r="F118" s="22">
        <v>5</v>
      </c>
      <c r="G118" s="40"/>
      <c r="H118" s="36" t="s">
        <v>1353</v>
      </c>
      <c r="I118" s="36"/>
      <c r="J118" s="36"/>
      <c r="K118" s="36">
        <v>5455.65</v>
      </c>
      <c r="L118" s="36"/>
      <c r="M118" s="36">
        <v>5657</v>
      </c>
      <c r="N118" s="22"/>
      <c r="O118" s="36">
        <v>5107</v>
      </c>
      <c r="P118" s="22"/>
      <c r="Q118" s="36">
        <v>4964</v>
      </c>
    </row>
    <row r="119" spans="1:19" hidden="1">
      <c r="E119" s="22">
        <v>1</v>
      </c>
      <c r="F119" s="22">
        <v>5</v>
      </c>
      <c r="G119" s="40"/>
      <c r="H119" s="36" t="s">
        <v>1354</v>
      </c>
      <c r="I119" s="36"/>
      <c r="J119" s="36"/>
      <c r="K119" s="36">
        <v>1407</v>
      </c>
      <c r="L119" s="36"/>
      <c r="M119" s="36">
        <v>2051</v>
      </c>
      <c r="N119" s="22"/>
      <c r="O119" s="36">
        <v>1188</v>
      </c>
      <c r="P119" s="22"/>
      <c r="Q119" s="36">
        <v>1271</v>
      </c>
    </row>
    <row r="120" spans="1:19" hidden="1">
      <c r="E120" s="22">
        <v>1</v>
      </c>
      <c r="F120" s="22">
        <v>5</v>
      </c>
      <c r="G120" s="40"/>
      <c r="H120" s="36" t="s">
        <v>1355</v>
      </c>
      <c r="I120" s="36"/>
      <c r="J120" s="36"/>
      <c r="K120" s="36">
        <v>14323</v>
      </c>
      <c r="L120" s="36"/>
      <c r="M120" s="36">
        <v>14571</v>
      </c>
      <c r="N120" s="22"/>
      <c r="O120" s="36">
        <v>13848</v>
      </c>
      <c r="P120" s="22"/>
      <c r="Q120" s="36">
        <v>13931</v>
      </c>
    </row>
    <row r="121" spans="1:19" hidden="1">
      <c r="E121" s="22">
        <v>1</v>
      </c>
      <c r="F121" s="22">
        <v>5</v>
      </c>
      <c r="G121" s="40"/>
      <c r="H121" s="36" t="s">
        <v>1356</v>
      </c>
      <c r="I121" s="36"/>
      <c r="J121" s="36"/>
      <c r="K121" s="36">
        <v>1287</v>
      </c>
      <c r="L121" s="36"/>
      <c r="M121" s="36">
        <v>1300</v>
      </c>
      <c r="N121" s="22"/>
      <c r="O121" s="36">
        <v>1335</v>
      </c>
      <c r="P121" s="22"/>
      <c r="Q121" s="36">
        <v>1300</v>
      </c>
    </row>
    <row r="122" spans="1:19" hidden="1">
      <c r="E122" s="22">
        <v>1</v>
      </c>
      <c r="F122" s="22">
        <v>5</v>
      </c>
      <c r="G122" s="40"/>
      <c r="H122" s="36" t="s">
        <v>1357</v>
      </c>
      <c r="I122" s="36"/>
      <c r="J122" s="36"/>
      <c r="K122" s="36">
        <v>37.5</v>
      </c>
      <c r="L122" s="36"/>
      <c r="M122" s="36">
        <v>73</v>
      </c>
      <c r="N122" s="22"/>
      <c r="O122" s="36">
        <v>16.5</v>
      </c>
      <c r="P122" s="22"/>
      <c r="Q122" s="36">
        <v>45</v>
      </c>
    </row>
    <row r="123" spans="1:19" hidden="1">
      <c r="E123" s="22">
        <v>1</v>
      </c>
      <c r="F123" s="22">
        <v>5</v>
      </c>
      <c r="G123" s="40"/>
      <c r="H123" s="36" t="s">
        <v>1358</v>
      </c>
      <c r="I123" s="36"/>
      <c r="J123" s="36"/>
      <c r="K123" s="36">
        <v>1855.8</v>
      </c>
      <c r="L123" s="36"/>
      <c r="M123" s="36">
        <v>1300</v>
      </c>
      <c r="N123" s="22"/>
      <c r="O123" s="36">
        <v>1905</v>
      </c>
      <c r="P123" s="22"/>
      <c r="Q123" s="36">
        <v>1300</v>
      </c>
    </row>
    <row r="124" spans="1:19" hidden="1">
      <c r="E124" s="22">
        <v>1</v>
      </c>
      <c r="F124" s="22">
        <v>5</v>
      </c>
      <c r="G124" s="40"/>
      <c r="H124" s="36" t="s">
        <v>3037</v>
      </c>
      <c r="I124" s="36"/>
      <c r="J124" s="36"/>
      <c r="K124" s="36">
        <v>2194.9499999999998</v>
      </c>
      <c r="L124" s="36"/>
      <c r="M124" s="36">
        <v>2400</v>
      </c>
      <c r="N124" s="22"/>
      <c r="O124" s="36">
        <v>2210</v>
      </c>
      <c r="P124" s="22"/>
      <c r="Q124" s="36">
        <v>2400</v>
      </c>
    </row>
    <row r="125" spans="1:19" hidden="1">
      <c r="E125" s="22">
        <v>1</v>
      </c>
      <c r="F125" s="22">
        <v>5</v>
      </c>
      <c r="G125" s="40"/>
      <c r="H125" s="36" t="s">
        <v>2484</v>
      </c>
      <c r="I125" s="36"/>
      <c r="J125" s="36"/>
      <c r="K125" s="36">
        <v>1295.8</v>
      </c>
      <c r="L125" s="36"/>
      <c r="M125" s="36">
        <v>970</v>
      </c>
      <c r="N125" s="22"/>
      <c r="O125" s="36">
        <v>667</v>
      </c>
      <c r="P125" s="22"/>
      <c r="Q125" s="36">
        <v>1490</v>
      </c>
    </row>
    <row r="126" spans="1:19">
      <c r="A126" s="22">
        <v>12</v>
      </c>
      <c r="B126" s="22">
        <v>1</v>
      </c>
      <c r="C126" s="22">
        <v>2</v>
      </c>
      <c r="F126" s="22">
        <v>3</v>
      </c>
      <c r="G126" s="40" t="s">
        <v>687</v>
      </c>
      <c r="H126" s="22" t="s">
        <v>688</v>
      </c>
      <c r="I126" s="24">
        <v>110905</v>
      </c>
      <c r="J126" s="36" t="s">
        <v>1769</v>
      </c>
      <c r="K126" s="24">
        <v>109923</v>
      </c>
      <c r="L126" s="36" t="s">
        <v>2017</v>
      </c>
      <c r="M126" s="24">
        <v>113316</v>
      </c>
      <c r="O126" s="36">
        <v>109363</v>
      </c>
      <c r="P126" s="36" t="s">
        <v>3038</v>
      </c>
      <c r="Q126" s="24">
        <v>113138</v>
      </c>
      <c r="S126" s="36">
        <v>125650</v>
      </c>
    </row>
    <row r="127" spans="1:19">
      <c r="A127" s="22">
        <v>12</v>
      </c>
      <c r="B127" s="22">
        <v>1</v>
      </c>
      <c r="C127" s="22">
        <v>2</v>
      </c>
      <c r="D127" s="22">
        <v>1</v>
      </c>
      <c r="F127" s="22">
        <v>4</v>
      </c>
      <c r="G127" s="40" t="s">
        <v>3329</v>
      </c>
      <c r="H127" s="22" t="s">
        <v>2485</v>
      </c>
      <c r="I127" s="36"/>
      <c r="J127" s="36"/>
      <c r="K127" s="22"/>
      <c r="L127" s="22"/>
      <c r="M127" s="24">
        <v>113316</v>
      </c>
      <c r="N127" s="22"/>
      <c r="O127" s="36">
        <v>109363</v>
      </c>
      <c r="P127" s="22"/>
      <c r="Q127" s="24">
        <v>113138</v>
      </c>
      <c r="R127" s="22"/>
      <c r="S127" s="36">
        <v>125650</v>
      </c>
    </row>
    <row r="128" spans="1:19" hidden="1">
      <c r="E128" s="22">
        <v>1</v>
      </c>
      <c r="F128" s="22">
        <v>5</v>
      </c>
      <c r="G128" s="40"/>
      <c r="H128" s="22" t="s">
        <v>585</v>
      </c>
      <c r="I128" s="24">
        <v>48577</v>
      </c>
      <c r="K128" s="24">
        <v>48410</v>
      </c>
      <c r="M128" s="24">
        <v>48944</v>
      </c>
      <c r="N128" s="22"/>
      <c r="O128" s="36">
        <v>48493</v>
      </c>
      <c r="P128" s="22"/>
      <c r="Q128" s="24">
        <v>49937</v>
      </c>
    </row>
    <row r="129" spans="1:19" hidden="1">
      <c r="E129" s="22">
        <v>1</v>
      </c>
      <c r="F129" s="22">
        <v>5</v>
      </c>
      <c r="G129" s="40"/>
      <c r="H129" s="22" t="s">
        <v>586</v>
      </c>
      <c r="I129" s="24">
        <v>49212.6</v>
      </c>
      <c r="K129" s="24">
        <v>49105</v>
      </c>
      <c r="M129" s="24">
        <v>50251</v>
      </c>
      <c r="N129" s="22"/>
      <c r="O129" s="36">
        <v>48258.9</v>
      </c>
      <c r="P129" s="22"/>
      <c r="Q129" s="24">
        <v>50076</v>
      </c>
    </row>
    <row r="130" spans="1:19" hidden="1">
      <c r="E130" s="22">
        <v>1</v>
      </c>
      <c r="F130" s="22">
        <v>5</v>
      </c>
      <c r="G130" s="40"/>
      <c r="H130" s="22" t="s">
        <v>587</v>
      </c>
      <c r="I130" s="24">
        <v>6027.5</v>
      </c>
      <c r="K130" s="24">
        <v>5520</v>
      </c>
      <c r="M130" s="24">
        <v>5730</v>
      </c>
      <c r="N130" s="22"/>
      <c r="O130" s="36">
        <v>5130</v>
      </c>
      <c r="P130" s="22"/>
      <c r="Q130" s="24">
        <v>5820</v>
      </c>
    </row>
    <row r="131" spans="1:19" hidden="1">
      <c r="E131" s="22">
        <v>1</v>
      </c>
      <c r="F131" s="22">
        <v>5</v>
      </c>
      <c r="G131" s="40"/>
      <c r="H131" s="22" t="s">
        <v>588</v>
      </c>
      <c r="I131" s="24">
        <v>7088</v>
      </c>
      <c r="K131" s="24">
        <v>6887.5</v>
      </c>
      <c r="M131" s="24">
        <v>8391</v>
      </c>
      <c r="N131" s="22"/>
      <c r="O131" s="36">
        <v>7481.5</v>
      </c>
      <c r="P131" s="22"/>
      <c r="Q131" s="24">
        <v>7844</v>
      </c>
    </row>
    <row r="132" spans="1:19" hidden="1">
      <c r="E132" s="22">
        <v>1</v>
      </c>
      <c r="F132" s="22">
        <v>5</v>
      </c>
      <c r="G132" s="40"/>
      <c r="H132" s="22" t="s">
        <v>2486</v>
      </c>
      <c r="K132" s="44"/>
      <c r="L132" s="44"/>
      <c r="M132" s="44"/>
      <c r="N132" s="22"/>
      <c r="O132" s="36"/>
      <c r="P132" s="22"/>
      <c r="Q132" s="24">
        <v>1</v>
      </c>
    </row>
    <row r="133" spans="1:19">
      <c r="A133" s="22">
        <v>12</v>
      </c>
      <c r="B133" s="22">
        <v>1</v>
      </c>
      <c r="C133" s="22">
        <v>3</v>
      </c>
      <c r="F133" s="22">
        <v>3</v>
      </c>
      <c r="G133" s="40" t="s">
        <v>689</v>
      </c>
      <c r="H133" s="22" t="s">
        <v>690</v>
      </c>
      <c r="I133" s="24">
        <v>453</v>
      </c>
      <c r="M133" s="24">
        <v>578</v>
      </c>
      <c r="O133" s="24">
        <v>487</v>
      </c>
      <c r="Q133" s="24">
        <v>485</v>
      </c>
      <c r="S133" s="36">
        <v>505</v>
      </c>
    </row>
    <row r="134" spans="1:19">
      <c r="A134" s="22">
        <v>12</v>
      </c>
      <c r="B134" s="22">
        <v>1</v>
      </c>
      <c r="C134" s="22">
        <v>3</v>
      </c>
      <c r="D134" s="22">
        <v>1</v>
      </c>
      <c r="F134" s="22">
        <v>4</v>
      </c>
      <c r="G134" s="40" t="s">
        <v>3330</v>
      </c>
      <c r="H134" s="22" t="s">
        <v>1359</v>
      </c>
      <c r="I134" s="24">
        <v>453</v>
      </c>
      <c r="K134" s="24">
        <v>404.5</v>
      </c>
      <c r="M134" s="24">
        <v>449</v>
      </c>
      <c r="O134" s="24">
        <v>487</v>
      </c>
      <c r="Q134" s="24">
        <v>486</v>
      </c>
      <c r="S134" s="36">
        <v>505</v>
      </c>
    </row>
    <row r="135" spans="1:19" hidden="1">
      <c r="F135" s="22">
        <v>5</v>
      </c>
      <c r="G135" s="40"/>
      <c r="H135" s="22" t="s">
        <v>1360</v>
      </c>
      <c r="I135" s="24">
        <v>453</v>
      </c>
      <c r="K135" s="24">
        <v>404.5</v>
      </c>
      <c r="M135" s="24">
        <v>449</v>
      </c>
      <c r="N135" s="22"/>
      <c r="O135" s="36">
        <v>412</v>
      </c>
      <c r="Q135" s="24">
        <v>405</v>
      </c>
    </row>
    <row r="136" spans="1:19" hidden="1">
      <c r="F136" s="22">
        <v>5</v>
      </c>
      <c r="G136" s="40"/>
      <c r="H136" s="22" t="s">
        <v>1183</v>
      </c>
      <c r="I136" s="41"/>
      <c r="J136" s="41"/>
      <c r="K136" s="41"/>
      <c r="L136" s="41"/>
      <c r="M136" s="24">
        <v>129</v>
      </c>
      <c r="N136" s="22"/>
      <c r="O136" s="36">
        <v>75</v>
      </c>
      <c r="Q136" s="24">
        <v>80</v>
      </c>
    </row>
    <row r="137" spans="1:19">
      <c r="A137" s="22">
        <v>12</v>
      </c>
      <c r="B137" s="22">
        <v>1</v>
      </c>
      <c r="C137" s="22">
        <v>4</v>
      </c>
      <c r="F137" s="22">
        <v>3</v>
      </c>
      <c r="G137" s="40" t="s">
        <v>691</v>
      </c>
      <c r="H137" s="22" t="s">
        <v>692</v>
      </c>
      <c r="I137" s="24">
        <v>1394</v>
      </c>
      <c r="M137" s="24">
        <v>1408</v>
      </c>
      <c r="O137" s="24">
        <v>1433.6</v>
      </c>
      <c r="Q137" s="24">
        <v>1492</v>
      </c>
      <c r="S137" s="36">
        <v>1492</v>
      </c>
    </row>
    <row r="138" spans="1:19">
      <c r="A138" s="22">
        <v>12</v>
      </c>
      <c r="B138" s="22">
        <v>1</v>
      </c>
      <c r="C138" s="22">
        <v>4</v>
      </c>
      <c r="D138" s="22">
        <v>1</v>
      </c>
      <c r="F138" s="22">
        <v>4</v>
      </c>
      <c r="G138" s="40" t="s">
        <v>3331</v>
      </c>
      <c r="H138" s="22" t="s">
        <v>820</v>
      </c>
      <c r="I138" s="24">
        <v>1394</v>
      </c>
      <c r="K138" s="24">
        <v>1291.2</v>
      </c>
      <c r="M138" s="24">
        <v>1408</v>
      </c>
      <c r="O138" s="24">
        <v>1433.6</v>
      </c>
      <c r="Q138" s="24">
        <v>1492</v>
      </c>
      <c r="S138" s="36">
        <v>1492</v>
      </c>
    </row>
    <row r="139" spans="1:19">
      <c r="A139" s="22">
        <v>12</v>
      </c>
      <c r="B139" s="22">
        <v>1</v>
      </c>
      <c r="C139" s="22">
        <v>5</v>
      </c>
      <c r="F139" s="22">
        <v>3</v>
      </c>
      <c r="G139" s="40" t="s">
        <v>693</v>
      </c>
      <c r="H139" s="22" t="s">
        <v>4208</v>
      </c>
      <c r="S139" s="36">
        <v>2617</v>
      </c>
    </row>
    <row r="140" spans="1:19">
      <c r="A140" s="22">
        <v>12</v>
      </c>
      <c r="B140" s="22">
        <v>1</v>
      </c>
      <c r="C140" s="22">
        <v>5</v>
      </c>
      <c r="D140" s="22">
        <v>1</v>
      </c>
      <c r="F140" s="22">
        <v>4</v>
      </c>
      <c r="G140" s="40" t="s">
        <v>4098</v>
      </c>
      <c r="H140" s="22" t="s">
        <v>4208</v>
      </c>
      <c r="S140" s="36">
        <v>2617</v>
      </c>
    </row>
    <row r="141" spans="1:19">
      <c r="A141" s="22">
        <v>12</v>
      </c>
      <c r="B141" s="22">
        <v>1</v>
      </c>
      <c r="C141" s="22">
        <v>5</v>
      </c>
      <c r="F141" s="22">
        <v>3</v>
      </c>
      <c r="G141" s="40" t="s">
        <v>693</v>
      </c>
      <c r="H141" s="22" t="s">
        <v>672</v>
      </c>
      <c r="I141" s="24">
        <v>350798</v>
      </c>
      <c r="M141" s="24">
        <v>339310</v>
      </c>
      <c r="O141" s="24">
        <v>317297</v>
      </c>
      <c r="Q141" s="24">
        <v>312271</v>
      </c>
      <c r="S141" s="36">
        <v>235004</v>
      </c>
    </row>
    <row r="142" spans="1:19">
      <c r="A142" s="22">
        <v>12</v>
      </c>
      <c r="B142" s="22">
        <v>1</v>
      </c>
      <c r="C142" s="22">
        <v>5</v>
      </c>
      <c r="D142" s="22">
        <v>1</v>
      </c>
      <c r="F142" s="22">
        <v>4</v>
      </c>
      <c r="G142" s="40" t="s">
        <v>4098</v>
      </c>
      <c r="H142" s="22" t="s">
        <v>1361</v>
      </c>
      <c r="I142" s="24">
        <v>96176</v>
      </c>
      <c r="K142" s="24">
        <v>96012</v>
      </c>
      <c r="M142" s="24">
        <v>93209</v>
      </c>
      <c r="O142" s="24">
        <v>96218</v>
      </c>
      <c r="P142" s="24" t="s">
        <v>3039</v>
      </c>
      <c r="Q142" s="24">
        <v>93898</v>
      </c>
      <c r="S142" s="36">
        <v>93989</v>
      </c>
    </row>
    <row r="143" spans="1:19">
      <c r="A143" s="22">
        <v>12</v>
      </c>
      <c r="B143" s="22">
        <v>1</v>
      </c>
      <c r="C143" s="22">
        <v>5</v>
      </c>
      <c r="D143" s="22">
        <v>2</v>
      </c>
      <c r="F143" s="22">
        <v>4</v>
      </c>
      <c r="G143" s="40" t="s">
        <v>4099</v>
      </c>
      <c r="H143" s="22" t="s">
        <v>2487</v>
      </c>
      <c r="I143" s="24">
        <v>236036</v>
      </c>
      <c r="K143" s="24">
        <v>221080.4</v>
      </c>
      <c r="M143" s="24">
        <v>228152</v>
      </c>
      <c r="O143" s="24">
        <v>204192</v>
      </c>
      <c r="Q143" s="24">
        <v>200896</v>
      </c>
      <c r="S143" s="36">
        <v>123507</v>
      </c>
    </row>
    <row r="144" spans="1:19">
      <c r="A144" s="22">
        <v>12</v>
      </c>
      <c r="B144" s="22">
        <v>1</v>
      </c>
      <c r="C144" s="22">
        <v>5</v>
      </c>
      <c r="D144" s="22">
        <v>3</v>
      </c>
      <c r="F144" s="22">
        <v>4</v>
      </c>
      <c r="G144" s="40" t="s">
        <v>4100</v>
      </c>
      <c r="H144" s="22" t="s">
        <v>1362</v>
      </c>
      <c r="I144" s="24">
        <v>632</v>
      </c>
      <c r="K144" s="24">
        <v>518</v>
      </c>
      <c r="M144" s="24">
        <v>648</v>
      </c>
      <c r="O144" s="24">
        <v>626</v>
      </c>
      <c r="Q144" s="24">
        <v>648</v>
      </c>
      <c r="S144" s="36">
        <v>648</v>
      </c>
    </row>
    <row r="145" spans="1:19" hidden="1">
      <c r="E145" s="22">
        <v>1</v>
      </c>
      <c r="F145" s="22">
        <v>5</v>
      </c>
      <c r="H145" s="36" t="s">
        <v>694</v>
      </c>
      <c r="I145" s="36">
        <v>552</v>
      </c>
      <c r="J145" s="36"/>
      <c r="K145" s="36">
        <v>390.55</v>
      </c>
      <c r="L145" s="36"/>
      <c r="M145" s="36">
        <v>540</v>
      </c>
      <c r="N145" s="22"/>
      <c r="O145" s="36">
        <v>434</v>
      </c>
      <c r="P145" s="22"/>
      <c r="Q145" s="36">
        <v>540</v>
      </c>
      <c r="R145" s="22"/>
    </row>
    <row r="146" spans="1:19" hidden="1">
      <c r="E146" s="22">
        <v>1</v>
      </c>
      <c r="F146" s="22">
        <v>5</v>
      </c>
      <c r="G146" s="40"/>
      <c r="H146" s="36" t="s">
        <v>1363</v>
      </c>
      <c r="I146" s="36">
        <v>80</v>
      </c>
      <c r="J146" s="36"/>
      <c r="K146" s="36">
        <f>108.6+18.89</f>
        <v>127.49</v>
      </c>
      <c r="L146" s="36"/>
      <c r="M146" s="36">
        <v>108</v>
      </c>
      <c r="N146" s="22"/>
      <c r="O146" s="36">
        <f>109+83</f>
        <v>192</v>
      </c>
      <c r="P146" s="22"/>
      <c r="Q146" s="36">
        <v>108</v>
      </c>
      <c r="R146" s="22"/>
    </row>
    <row r="147" spans="1:19">
      <c r="A147" s="22">
        <v>12</v>
      </c>
      <c r="B147" s="22">
        <v>1</v>
      </c>
      <c r="C147" s="22">
        <v>5</v>
      </c>
      <c r="D147" s="22">
        <v>4</v>
      </c>
      <c r="F147" s="22">
        <v>4</v>
      </c>
      <c r="G147" s="40" t="s">
        <v>4101</v>
      </c>
      <c r="H147" s="22" t="s">
        <v>2019</v>
      </c>
      <c r="I147" s="45"/>
      <c r="J147" s="45"/>
      <c r="K147" s="24">
        <v>15518</v>
      </c>
      <c r="L147" s="24" t="s">
        <v>2018</v>
      </c>
      <c r="M147" s="24">
        <v>16196</v>
      </c>
      <c r="O147" s="24">
        <v>15119</v>
      </c>
      <c r="Q147" s="24">
        <v>15710</v>
      </c>
      <c r="S147" s="36">
        <v>15714</v>
      </c>
    </row>
    <row r="148" spans="1:19" hidden="1">
      <c r="E148" s="22">
        <v>1</v>
      </c>
      <c r="F148" s="22">
        <v>5</v>
      </c>
      <c r="H148" s="36" t="s">
        <v>1364</v>
      </c>
      <c r="I148" s="46"/>
      <c r="J148" s="46"/>
      <c r="K148" s="24">
        <v>15518</v>
      </c>
      <c r="M148" s="24">
        <v>16196</v>
      </c>
      <c r="N148" s="22"/>
      <c r="O148" s="36">
        <v>15119</v>
      </c>
      <c r="P148" s="22"/>
      <c r="Q148" s="24">
        <v>15710</v>
      </c>
    </row>
    <row r="149" spans="1:19">
      <c r="A149" s="22">
        <v>12</v>
      </c>
      <c r="B149" s="22">
        <v>1</v>
      </c>
      <c r="C149" s="22">
        <v>5</v>
      </c>
      <c r="D149" s="22">
        <v>5</v>
      </c>
      <c r="F149" s="22">
        <v>4</v>
      </c>
      <c r="G149" s="40" t="s">
        <v>4102</v>
      </c>
      <c r="H149" s="22" t="s">
        <v>2020</v>
      </c>
      <c r="I149" s="45"/>
      <c r="J149" s="45"/>
      <c r="K149" s="36">
        <v>1123</v>
      </c>
      <c r="L149" s="36"/>
      <c r="M149" s="24">
        <v>1105</v>
      </c>
      <c r="O149" s="24">
        <v>1141</v>
      </c>
      <c r="Q149" s="24">
        <v>1119</v>
      </c>
      <c r="S149" s="36">
        <v>1146</v>
      </c>
    </row>
    <row r="150" spans="1:19" hidden="1">
      <c r="F150" s="22">
        <v>5</v>
      </c>
      <c r="G150" s="40"/>
      <c r="H150" s="36" t="s">
        <v>1365</v>
      </c>
      <c r="I150" s="46"/>
      <c r="J150" s="46"/>
      <c r="K150" s="36">
        <v>1123</v>
      </c>
      <c r="L150" s="36"/>
      <c r="M150" s="24">
        <v>1105</v>
      </c>
      <c r="N150" s="22"/>
      <c r="O150" s="36"/>
      <c r="P150" s="22"/>
      <c r="Q150" s="24">
        <v>1119</v>
      </c>
    </row>
    <row r="151" spans="1:19">
      <c r="A151" s="22">
        <v>12</v>
      </c>
      <c r="B151" s="22">
        <v>1</v>
      </c>
      <c r="C151" s="22">
        <v>6</v>
      </c>
      <c r="F151" s="22">
        <v>3</v>
      </c>
      <c r="G151" s="40" t="s">
        <v>1184</v>
      </c>
      <c r="H151" s="22" t="s">
        <v>1185</v>
      </c>
      <c r="I151" s="46"/>
      <c r="J151" s="46"/>
      <c r="K151" s="36">
        <v>6826</v>
      </c>
      <c r="L151" s="36"/>
      <c r="M151" s="24">
        <v>5008</v>
      </c>
      <c r="O151" s="24">
        <v>4032</v>
      </c>
      <c r="Q151" s="24">
        <v>4006</v>
      </c>
      <c r="S151" s="36">
        <v>12269</v>
      </c>
    </row>
    <row r="152" spans="1:19">
      <c r="A152" s="22">
        <v>12</v>
      </c>
      <c r="B152" s="22">
        <v>1</v>
      </c>
      <c r="C152" s="22">
        <v>6</v>
      </c>
      <c r="D152" s="22">
        <v>1</v>
      </c>
      <c r="F152" s="22">
        <v>4</v>
      </c>
      <c r="G152" s="40" t="s">
        <v>3333</v>
      </c>
      <c r="H152" s="22" t="s">
        <v>3332</v>
      </c>
      <c r="I152" s="45"/>
      <c r="J152" s="45"/>
      <c r="K152" s="36">
        <v>6826</v>
      </c>
      <c r="L152" s="36"/>
      <c r="M152" s="24">
        <v>5008</v>
      </c>
      <c r="O152" s="24">
        <v>4032</v>
      </c>
      <c r="Q152" s="24">
        <v>4006</v>
      </c>
      <c r="S152" s="36">
        <v>12269</v>
      </c>
    </row>
    <row r="153" spans="1:19" hidden="1">
      <c r="F153" s="22">
        <v>5</v>
      </c>
      <c r="G153" s="40"/>
      <c r="H153" s="22" t="s">
        <v>519</v>
      </c>
      <c r="I153" s="46"/>
      <c r="J153" s="46"/>
      <c r="K153" s="36">
        <v>6826</v>
      </c>
      <c r="L153" s="36"/>
      <c r="M153" s="24">
        <v>5008</v>
      </c>
      <c r="N153" s="22"/>
      <c r="O153" s="36">
        <v>4032</v>
      </c>
      <c r="P153" s="22"/>
      <c r="Q153" s="24">
        <v>4006</v>
      </c>
    </row>
    <row r="154" spans="1:19">
      <c r="A154" s="22">
        <v>12</v>
      </c>
      <c r="B154" s="22">
        <v>2</v>
      </c>
      <c r="F154" s="22">
        <v>2</v>
      </c>
      <c r="G154" s="40" t="s">
        <v>659</v>
      </c>
      <c r="H154" s="22" t="s">
        <v>568</v>
      </c>
      <c r="I154" s="24">
        <f>I155+I161+I180+I192</f>
        <v>447145.6</v>
      </c>
      <c r="K154" s="24">
        <v>444421</v>
      </c>
      <c r="M154" s="24">
        <v>459448</v>
      </c>
      <c r="O154" s="24">
        <v>442470.5</v>
      </c>
      <c r="Q154" s="24">
        <v>452976</v>
      </c>
      <c r="S154" s="36">
        <v>439789</v>
      </c>
    </row>
    <row r="155" spans="1:19">
      <c r="A155" s="22">
        <v>12</v>
      </c>
      <c r="B155" s="22">
        <v>2</v>
      </c>
      <c r="C155" s="22">
        <v>1</v>
      </c>
      <c r="F155" s="22">
        <v>3</v>
      </c>
      <c r="G155" s="40" t="s">
        <v>695</v>
      </c>
      <c r="H155" s="22" t="s">
        <v>696</v>
      </c>
      <c r="I155" s="24">
        <v>42567</v>
      </c>
      <c r="K155" s="24">
        <v>41847.4</v>
      </c>
      <c r="M155" s="24">
        <v>57806</v>
      </c>
      <c r="O155" s="24">
        <v>57535.8</v>
      </c>
      <c r="Q155" s="24">
        <v>55697</v>
      </c>
      <c r="S155" s="36">
        <v>56582</v>
      </c>
    </row>
    <row r="156" spans="1:19">
      <c r="A156" s="22">
        <v>12</v>
      </c>
      <c r="B156" s="22">
        <v>2</v>
      </c>
      <c r="C156" s="22">
        <v>1</v>
      </c>
      <c r="D156" s="22">
        <v>2</v>
      </c>
      <c r="F156" s="22">
        <v>4</v>
      </c>
      <c r="G156" s="40" t="s">
        <v>3334</v>
      </c>
      <c r="H156" s="22" t="s">
        <v>696</v>
      </c>
      <c r="I156" s="36"/>
      <c r="J156" s="36"/>
      <c r="K156" s="22"/>
      <c r="L156" s="22"/>
      <c r="M156" s="24">
        <v>57806</v>
      </c>
      <c r="N156" s="22"/>
      <c r="O156" s="24">
        <v>57535.8</v>
      </c>
      <c r="P156" s="22"/>
      <c r="Q156" s="24">
        <v>55697</v>
      </c>
      <c r="R156" s="22"/>
      <c r="S156" s="36">
        <v>56582</v>
      </c>
    </row>
    <row r="157" spans="1:19" hidden="1">
      <c r="E157" s="22">
        <v>1</v>
      </c>
      <c r="F157" s="22">
        <v>5</v>
      </c>
      <c r="G157" s="40"/>
      <c r="H157" s="22" t="s">
        <v>697</v>
      </c>
      <c r="I157" s="24">
        <v>12000</v>
      </c>
      <c r="K157" s="24">
        <v>12199</v>
      </c>
      <c r="M157" s="24">
        <v>11863</v>
      </c>
      <c r="N157" s="22"/>
      <c r="O157" s="36">
        <v>11919</v>
      </c>
      <c r="P157" s="22"/>
      <c r="Q157" s="24">
        <v>11908</v>
      </c>
    </row>
    <row r="158" spans="1:19" hidden="1">
      <c r="E158" s="22">
        <v>1</v>
      </c>
      <c r="F158" s="22">
        <v>5</v>
      </c>
      <c r="G158" s="40"/>
      <c r="H158" s="22" t="s">
        <v>698</v>
      </c>
      <c r="I158" s="24">
        <v>13695</v>
      </c>
      <c r="K158" s="24">
        <v>12928</v>
      </c>
      <c r="M158" s="24">
        <v>22020</v>
      </c>
      <c r="N158" s="22"/>
      <c r="O158" s="36">
        <v>20572</v>
      </c>
      <c r="P158" s="22"/>
      <c r="Q158" s="24">
        <v>19891</v>
      </c>
    </row>
    <row r="159" spans="1:19" hidden="1">
      <c r="E159" s="22">
        <v>1</v>
      </c>
      <c r="F159" s="22">
        <v>5</v>
      </c>
      <c r="G159" s="40"/>
      <c r="H159" s="22" t="s">
        <v>699</v>
      </c>
      <c r="I159" s="24">
        <v>10892</v>
      </c>
      <c r="K159" s="24">
        <v>10658.75</v>
      </c>
      <c r="M159" s="24">
        <v>15462</v>
      </c>
      <c r="N159" s="22"/>
      <c r="O159" s="36">
        <v>15165</v>
      </c>
      <c r="P159" s="22"/>
      <c r="Q159" s="24">
        <v>15135</v>
      </c>
    </row>
    <row r="160" spans="1:19" hidden="1">
      <c r="E160" s="22">
        <v>1</v>
      </c>
      <c r="F160" s="22">
        <v>5</v>
      </c>
      <c r="G160" s="40"/>
      <c r="H160" s="22" t="s">
        <v>700</v>
      </c>
      <c r="I160" s="24">
        <v>5980</v>
      </c>
      <c r="K160" s="24">
        <v>6061</v>
      </c>
      <c r="M160" s="24">
        <v>8461</v>
      </c>
      <c r="N160" s="22"/>
      <c r="O160" s="36">
        <v>9879.7000000000007</v>
      </c>
      <c r="P160" s="22"/>
      <c r="Q160" s="24">
        <v>8763</v>
      </c>
    </row>
    <row r="161" spans="1:19">
      <c r="A161" s="22">
        <v>12</v>
      </c>
      <c r="B161" s="22">
        <v>2</v>
      </c>
      <c r="C161" s="22">
        <v>2</v>
      </c>
      <c r="F161" s="22">
        <v>3</v>
      </c>
      <c r="G161" s="40" t="s">
        <v>701</v>
      </c>
      <c r="H161" s="22" t="s">
        <v>702</v>
      </c>
      <c r="I161" s="24">
        <v>394050</v>
      </c>
      <c r="K161" s="24">
        <v>393396</v>
      </c>
      <c r="M161" s="24">
        <v>391168</v>
      </c>
      <c r="O161" s="24">
        <v>377720</v>
      </c>
      <c r="Q161" s="24">
        <v>389028</v>
      </c>
      <c r="S161" s="36">
        <v>377139</v>
      </c>
    </row>
    <row r="162" spans="1:19">
      <c r="A162" s="22">
        <v>12</v>
      </c>
      <c r="B162" s="22">
        <v>2</v>
      </c>
      <c r="C162" s="22">
        <v>2</v>
      </c>
      <c r="D162" s="22">
        <v>1</v>
      </c>
      <c r="F162" s="22">
        <v>4</v>
      </c>
      <c r="G162" s="40" t="s">
        <v>3335</v>
      </c>
      <c r="H162" s="22" t="s">
        <v>703</v>
      </c>
      <c r="I162" s="24">
        <v>390287</v>
      </c>
      <c r="K162" s="24">
        <v>389873</v>
      </c>
      <c r="M162" s="24">
        <v>387581</v>
      </c>
      <c r="O162" s="24">
        <v>374090.55</v>
      </c>
      <c r="Q162" s="24">
        <v>385455</v>
      </c>
      <c r="S162" s="36">
        <v>373437</v>
      </c>
    </row>
    <row r="163" spans="1:19" hidden="1">
      <c r="E163" s="22">
        <v>1</v>
      </c>
      <c r="F163" s="22">
        <v>5</v>
      </c>
      <c r="G163" s="40"/>
      <c r="H163" s="22" t="s">
        <v>660</v>
      </c>
      <c r="I163" s="24">
        <v>278659</v>
      </c>
      <c r="J163" s="24" t="s">
        <v>1768</v>
      </c>
      <c r="K163" s="24">
        <v>285249</v>
      </c>
      <c r="M163" s="24">
        <v>281435</v>
      </c>
      <c r="N163" s="22"/>
      <c r="O163" s="36">
        <v>278267.56</v>
      </c>
      <c r="P163" s="22"/>
      <c r="Q163" s="24">
        <v>281435</v>
      </c>
      <c r="R163" s="22"/>
    </row>
    <row r="164" spans="1:19" hidden="1">
      <c r="E164" s="22">
        <v>1</v>
      </c>
      <c r="F164" s="22">
        <v>5</v>
      </c>
      <c r="G164" s="40"/>
      <c r="H164" s="22" t="s">
        <v>661</v>
      </c>
      <c r="I164" s="24">
        <v>31033</v>
      </c>
      <c r="K164" s="24">
        <v>26813</v>
      </c>
      <c r="M164" s="24">
        <v>29357</v>
      </c>
      <c r="N164" s="22"/>
      <c r="O164" s="36">
        <v>25698</v>
      </c>
      <c r="P164" s="22"/>
      <c r="Q164" s="24">
        <v>26120</v>
      </c>
    </row>
    <row r="165" spans="1:19" hidden="1">
      <c r="E165" s="22">
        <v>1</v>
      </c>
      <c r="F165" s="22">
        <v>5</v>
      </c>
      <c r="G165" s="40"/>
      <c r="H165" s="22" t="s">
        <v>1366</v>
      </c>
      <c r="I165" s="24">
        <v>45912</v>
      </c>
      <c r="K165" s="24">
        <v>41168.699999999997</v>
      </c>
      <c r="M165" s="24">
        <v>41250</v>
      </c>
      <c r="N165" s="22"/>
      <c r="O165" s="36">
        <v>33441.5</v>
      </c>
      <c r="P165" s="22"/>
      <c r="Q165" s="24">
        <v>41250</v>
      </c>
    </row>
    <row r="166" spans="1:19" hidden="1">
      <c r="E166" s="22">
        <v>1</v>
      </c>
      <c r="F166" s="22">
        <v>5</v>
      </c>
      <c r="G166" s="40"/>
      <c r="H166" s="22" t="s">
        <v>662</v>
      </c>
      <c r="I166" s="24">
        <v>30637</v>
      </c>
      <c r="K166" s="24">
        <v>31793.7</v>
      </c>
      <c r="M166" s="24">
        <v>31015</v>
      </c>
      <c r="N166" s="22"/>
      <c r="O166" s="36">
        <v>30770.6</v>
      </c>
      <c r="P166" s="22"/>
      <c r="Q166" s="24">
        <v>31015</v>
      </c>
    </row>
    <row r="167" spans="1:19" hidden="1">
      <c r="E167" s="22">
        <v>1</v>
      </c>
      <c r="F167" s="22">
        <v>5</v>
      </c>
      <c r="G167" s="40"/>
      <c r="H167" s="22" t="s">
        <v>218</v>
      </c>
      <c r="I167" s="24">
        <v>3936</v>
      </c>
      <c r="K167" s="24">
        <v>4580.7</v>
      </c>
      <c r="M167" s="24">
        <v>4402</v>
      </c>
      <c r="N167" s="22"/>
      <c r="O167" s="36">
        <v>5789.6</v>
      </c>
      <c r="P167" s="22"/>
      <c r="Q167" s="24">
        <v>5372</v>
      </c>
    </row>
    <row r="168" spans="1:19" hidden="1">
      <c r="E168" s="22">
        <v>1</v>
      </c>
      <c r="F168" s="22">
        <v>5</v>
      </c>
      <c r="G168" s="40"/>
      <c r="H168" s="22" t="s">
        <v>1367</v>
      </c>
      <c r="I168" s="24">
        <v>31</v>
      </c>
      <c r="K168" s="24">
        <v>17.5</v>
      </c>
      <c r="M168" s="24">
        <v>17</v>
      </c>
      <c r="N168" s="22"/>
      <c r="O168" s="36">
        <v>21</v>
      </c>
      <c r="P168" s="22"/>
      <c r="Q168" s="24">
        <v>21</v>
      </c>
    </row>
    <row r="169" spans="1:19" hidden="1">
      <c r="E169" s="22">
        <v>1</v>
      </c>
      <c r="F169" s="22">
        <v>5</v>
      </c>
      <c r="G169" s="40"/>
      <c r="H169" s="22" t="s">
        <v>1368</v>
      </c>
      <c r="I169" s="24">
        <v>55</v>
      </c>
      <c r="K169" s="24">
        <v>95</v>
      </c>
      <c r="M169" s="24">
        <v>75</v>
      </c>
      <c r="N169" s="22"/>
      <c r="O169" s="36">
        <v>72.5</v>
      </c>
      <c r="P169" s="22"/>
      <c r="Q169" s="24">
        <v>87</v>
      </c>
    </row>
    <row r="170" spans="1:19" hidden="1">
      <c r="E170" s="22">
        <v>1</v>
      </c>
      <c r="F170" s="22">
        <v>5</v>
      </c>
      <c r="G170" s="40"/>
      <c r="H170" s="22" t="s">
        <v>2488</v>
      </c>
      <c r="I170" s="24">
        <v>25</v>
      </c>
      <c r="K170" s="24">
        <v>150</v>
      </c>
      <c r="M170" s="36">
        <v>25</v>
      </c>
      <c r="O170" s="24">
        <v>30</v>
      </c>
      <c r="Q170" s="36">
        <v>150</v>
      </c>
    </row>
    <row r="171" spans="1:19" hidden="1">
      <c r="E171" s="22">
        <v>1</v>
      </c>
      <c r="F171" s="22">
        <v>5</v>
      </c>
      <c r="G171" s="40"/>
      <c r="H171" s="22" t="s">
        <v>1369</v>
      </c>
      <c r="I171" s="47"/>
      <c r="J171" s="47"/>
      <c r="K171" s="24">
        <v>5</v>
      </c>
      <c r="M171" s="47"/>
      <c r="Q171" s="47">
        <v>5</v>
      </c>
    </row>
    <row r="172" spans="1:19">
      <c r="A172" s="22">
        <v>12</v>
      </c>
      <c r="B172" s="22">
        <v>2</v>
      </c>
      <c r="C172" s="22">
        <v>2</v>
      </c>
      <c r="D172" s="22">
        <v>2</v>
      </c>
      <c r="F172" s="22">
        <v>4</v>
      </c>
      <c r="G172" s="40" t="s">
        <v>3336</v>
      </c>
      <c r="H172" s="22" t="s">
        <v>1370</v>
      </c>
      <c r="I172" s="24">
        <v>417</v>
      </c>
      <c r="K172" s="24">
        <v>426.37</v>
      </c>
      <c r="M172" s="24">
        <v>322</v>
      </c>
      <c r="O172" s="24">
        <v>693</v>
      </c>
      <c r="Q172" s="24">
        <v>400</v>
      </c>
      <c r="S172" s="36">
        <v>650</v>
      </c>
    </row>
    <row r="173" spans="1:19" hidden="1">
      <c r="E173" s="22">
        <v>1</v>
      </c>
      <c r="F173" s="22">
        <v>5</v>
      </c>
      <c r="G173" s="40"/>
      <c r="H173" s="22" t="s">
        <v>1370</v>
      </c>
      <c r="I173" s="24">
        <v>417</v>
      </c>
      <c r="K173" s="24">
        <v>426.37</v>
      </c>
      <c r="M173" s="24">
        <v>322</v>
      </c>
      <c r="O173" s="24">
        <v>693</v>
      </c>
      <c r="Q173" s="24">
        <v>400</v>
      </c>
    </row>
    <row r="174" spans="1:19">
      <c r="A174" s="22">
        <v>12</v>
      </c>
      <c r="B174" s="22">
        <v>2</v>
      </c>
      <c r="C174" s="22">
        <v>2</v>
      </c>
      <c r="D174" s="22">
        <v>3</v>
      </c>
      <c r="F174" s="22">
        <v>4</v>
      </c>
      <c r="G174" s="40" t="s">
        <v>3337</v>
      </c>
      <c r="H174" s="22" t="s">
        <v>1186</v>
      </c>
      <c r="I174" s="45"/>
      <c r="J174" s="45"/>
      <c r="K174" s="24">
        <v>0</v>
      </c>
      <c r="M174" s="24">
        <v>17</v>
      </c>
      <c r="O174" s="24">
        <v>0</v>
      </c>
      <c r="Q174" s="24">
        <v>17</v>
      </c>
      <c r="S174" s="36">
        <v>17</v>
      </c>
    </row>
    <row r="175" spans="1:19" hidden="1">
      <c r="E175" s="22">
        <v>1</v>
      </c>
      <c r="F175" s="22">
        <v>5</v>
      </c>
      <c r="G175" s="40"/>
      <c r="H175" s="22" t="s">
        <v>1186</v>
      </c>
      <c r="I175" s="45"/>
      <c r="J175" s="45"/>
      <c r="K175" s="24">
        <v>0</v>
      </c>
      <c r="M175" s="24">
        <v>17</v>
      </c>
      <c r="O175" s="24">
        <v>0</v>
      </c>
      <c r="Q175" s="24">
        <v>17</v>
      </c>
    </row>
    <row r="176" spans="1:19">
      <c r="A176" s="22">
        <v>12</v>
      </c>
      <c r="B176" s="22">
        <v>2</v>
      </c>
      <c r="C176" s="22">
        <v>2</v>
      </c>
      <c r="D176" s="22">
        <v>4</v>
      </c>
      <c r="F176" s="22">
        <v>4</v>
      </c>
      <c r="G176" s="40" t="s">
        <v>3338</v>
      </c>
      <c r="H176" s="22" t="s">
        <v>664</v>
      </c>
      <c r="I176" s="24">
        <v>183</v>
      </c>
      <c r="K176" s="24">
        <v>91.2</v>
      </c>
      <c r="M176" s="24">
        <v>150</v>
      </c>
      <c r="O176" s="24">
        <v>80.599999999999994</v>
      </c>
      <c r="Q176" s="24">
        <v>150</v>
      </c>
      <c r="S176" s="36">
        <v>127</v>
      </c>
    </row>
    <row r="177" spans="1:19" hidden="1">
      <c r="E177" s="22">
        <v>1</v>
      </c>
      <c r="F177" s="22">
        <v>5</v>
      </c>
      <c r="G177" s="40"/>
      <c r="H177" s="22" t="s">
        <v>664</v>
      </c>
      <c r="I177" s="24">
        <v>183</v>
      </c>
      <c r="K177" s="24">
        <v>91.2</v>
      </c>
      <c r="M177" s="24">
        <v>150</v>
      </c>
      <c r="O177" s="24">
        <v>80.599999999999994</v>
      </c>
      <c r="Q177" s="24">
        <v>150</v>
      </c>
    </row>
    <row r="178" spans="1:19">
      <c r="A178" s="22">
        <v>12</v>
      </c>
      <c r="B178" s="22">
        <v>2</v>
      </c>
      <c r="C178" s="22">
        <v>2</v>
      </c>
      <c r="D178" s="22">
        <v>5</v>
      </c>
      <c r="F178" s="22">
        <v>4</v>
      </c>
      <c r="G178" s="40" t="s">
        <v>3339</v>
      </c>
      <c r="H178" s="22" t="s">
        <v>1371</v>
      </c>
      <c r="I178" s="24">
        <v>3155</v>
      </c>
      <c r="K178" s="24">
        <v>3005.87</v>
      </c>
      <c r="M178" s="24">
        <v>3098</v>
      </c>
      <c r="O178" s="24">
        <v>2855.7</v>
      </c>
      <c r="Q178" s="24">
        <v>3006</v>
      </c>
      <c r="S178" s="36">
        <v>2908</v>
      </c>
    </row>
    <row r="179" spans="1:19" hidden="1">
      <c r="E179" s="22">
        <v>1</v>
      </c>
      <c r="F179" s="22">
        <v>5</v>
      </c>
      <c r="G179" s="40"/>
      <c r="H179" s="22" t="s">
        <v>665</v>
      </c>
      <c r="I179" s="24">
        <v>3155</v>
      </c>
      <c r="K179" s="24">
        <v>3005.87</v>
      </c>
      <c r="M179" s="24">
        <v>3098</v>
      </c>
      <c r="O179" s="24">
        <v>2855.7</v>
      </c>
      <c r="Q179" s="24">
        <v>3006</v>
      </c>
    </row>
    <row r="180" spans="1:19">
      <c r="A180" s="22">
        <v>12</v>
      </c>
      <c r="B180" s="22">
        <v>2</v>
      </c>
      <c r="C180" s="22">
        <v>3</v>
      </c>
      <c r="F180" s="22">
        <v>3</v>
      </c>
      <c r="G180" s="40" t="s">
        <v>704</v>
      </c>
      <c r="H180" s="22" t="s">
        <v>673</v>
      </c>
      <c r="I180" s="24">
        <v>10527</v>
      </c>
      <c r="K180" s="24">
        <v>9175</v>
      </c>
      <c r="M180" s="24">
        <v>10473</v>
      </c>
      <c r="O180" s="24">
        <v>7210</v>
      </c>
      <c r="Q180" s="24">
        <v>8250</v>
      </c>
      <c r="S180" s="36">
        <v>6067</v>
      </c>
    </row>
    <row r="181" spans="1:19">
      <c r="A181" s="22">
        <v>12</v>
      </c>
      <c r="B181" s="22">
        <v>2</v>
      </c>
      <c r="C181" s="22">
        <v>3</v>
      </c>
      <c r="D181" s="22">
        <v>1</v>
      </c>
      <c r="F181" s="22">
        <v>4</v>
      </c>
      <c r="G181" s="40" t="s">
        <v>3340</v>
      </c>
      <c r="H181" s="36" t="s">
        <v>2055</v>
      </c>
      <c r="I181" s="36">
        <v>0</v>
      </c>
      <c r="J181" s="36"/>
      <c r="K181" s="22">
        <v>0</v>
      </c>
      <c r="L181" s="22"/>
      <c r="M181" s="36">
        <v>1</v>
      </c>
      <c r="N181" s="22"/>
      <c r="O181" s="36">
        <v>0</v>
      </c>
      <c r="P181" s="22"/>
      <c r="Q181" s="36">
        <v>1</v>
      </c>
      <c r="R181" s="22"/>
      <c r="S181" s="36">
        <v>1</v>
      </c>
    </row>
    <row r="182" spans="1:19" hidden="1">
      <c r="E182" s="22">
        <v>1</v>
      </c>
      <c r="F182" s="22">
        <v>5</v>
      </c>
      <c r="G182" s="40"/>
      <c r="H182" s="36" t="s">
        <v>2055</v>
      </c>
      <c r="I182" s="36">
        <v>0</v>
      </c>
      <c r="J182" s="36"/>
      <c r="K182" s="36">
        <v>0</v>
      </c>
      <c r="L182" s="36"/>
      <c r="M182" s="36">
        <v>1</v>
      </c>
      <c r="N182" s="22"/>
      <c r="O182" s="36">
        <v>0</v>
      </c>
      <c r="P182" s="22"/>
      <c r="Q182" s="36">
        <v>1</v>
      </c>
      <c r="R182" s="22"/>
    </row>
    <row r="183" spans="1:19">
      <c r="A183" s="22">
        <v>12</v>
      </c>
      <c r="B183" s="22">
        <v>2</v>
      </c>
      <c r="C183" s="22">
        <v>3</v>
      </c>
      <c r="D183" s="22">
        <v>2</v>
      </c>
      <c r="F183" s="22">
        <v>4</v>
      </c>
      <c r="G183" s="40" t="s">
        <v>3341</v>
      </c>
      <c r="H183" s="22" t="s">
        <v>1372</v>
      </c>
      <c r="I183" s="24">
        <v>9993</v>
      </c>
      <c r="K183" s="24">
        <v>8485.5</v>
      </c>
      <c r="M183" s="24">
        <v>9807</v>
      </c>
      <c r="O183" s="24">
        <v>6208.5</v>
      </c>
      <c r="Q183" s="24">
        <v>7445</v>
      </c>
      <c r="S183" s="36">
        <v>5114</v>
      </c>
    </row>
    <row r="184" spans="1:19" hidden="1">
      <c r="E184" s="22">
        <v>1</v>
      </c>
      <c r="F184" s="22">
        <v>5</v>
      </c>
      <c r="G184" s="40"/>
      <c r="H184" s="22" t="s">
        <v>1372</v>
      </c>
      <c r="I184" s="24">
        <v>9993</v>
      </c>
      <c r="K184" s="24">
        <v>8485.5</v>
      </c>
      <c r="M184" s="24">
        <v>9807</v>
      </c>
      <c r="N184" s="22"/>
      <c r="O184" s="24">
        <v>6208.5</v>
      </c>
      <c r="P184" s="22"/>
      <c r="Q184" s="24">
        <v>7445</v>
      </c>
    </row>
    <row r="185" spans="1:19">
      <c r="A185" s="22">
        <v>12</v>
      </c>
      <c r="B185" s="22">
        <v>2</v>
      </c>
      <c r="C185" s="22">
        <v>3</v>
      </c>
      <c r="D185" s="22">
        <v>3</v>
      </c>
      <c r="F185" s="22">
        <v>4</v>
      </c>
      <c r="G185" s="40" t="s">
        <v>3342</v>
      </c>
      <c r="H185" s="22" t="s">
        <v>674</v>
      </c>
      <c r="I185" s="24">
        <v>11</v>
      </c>
      <c r="K185" s="24">
        <v>11.2</v>
      </c>
      <c r="M185" s="24">
        <v>15</v>
      </c>
      <c r="O185" s="24">
        <v>9.3000000000000007</v>
      </c>
      <c r="Q185" s="24">
        <v>15</v>
      </c>
      <c r="S185" s="36">
        <v>9</v>
      </c>
    </row>
    <row r="186" spans="1:19" hidden="1">
      <c r="E186" s="22">
        <v>1</v>
      </c>
      <c r="F186" s="22">
        <v>5</v>
      </c>
      <c r="G186" s="40"/>
      <c r="H186" s="22" t="s">
        <v>674</v>
      </c>
      <c r="I186" s="24">
        <v>11</v>
      </c>
      <c r="K186" s="24">
        <v>11.2</v>
      </c>
      <c r="M186" s="24">
        <v>15</v>
      </c>
      <c r="N186" s="22"/>
      <c r="O186" s="24">
        <v>9.3000000000000007</v>
      </c>
      <c r="P186" s="22"/>
      <c r="Q186" s="24">
        <v>15</v>
      </c>
    </row>
    <row r="187" spans="1:19">
      <c r="A187" s="22">
        <v>12</v>
      </c>
      <c r="B187" s="22">
        <v>2</v>
      </c>
      <c r="C187" s="22">
        <v>3</v>
      </c>
      <c r="D187" s="22">
        <v>4</v>
      </c>
      <c r="F187" s="22">
        <v>4</v>
      </c>
      <c r="G187" s="40" t="s">
        <v>3343</v>
      </c>
      <c r="H187" s="22" t="s">
        <v>819</v>
      </c>
      <c r="I187" s="24">
        <v>489</v>
      </c>
      <c r="K187" s="24">
        <v>652</v>
      </c>
      <c r="M187" s="24">
        <v>600</v>
      </c>
      <c r="O187" s="24">
        <v>949.5</v>
      </c>
      <c r="Q187" s="24">
        <v>750</v>
      </c>
      <c r="S187" s="36">
        <v>900</v>
      </c>
    </row>
    <row r="188" spans="1:19" hidden="1">
      <c r="E188" s="22">
        <v>1</v>
      </c>
      <c r="F188" s="22">
        <v>5</v>
      </c>
      <c r="G188" s="40"/>
      <c r="H188" s="22" t="s">
        <v>819</v>
      </c>
      <c r="I188" s="24">
        <v>489</v>
      </c>
      <c r="K188" s="24">
        <v>652</v>
      </c>
      <c r="M188" s="24">
        <v>600</v>
      </c>
      <c r="N188" s="22"/>
      <c r="O188" s="24">
        <v>949.5</v>
      </c>
      <c r="P188" s="22"/>
      <c r="Q188" s="24">
        <v>750</v>
      </c>
    </row>
    <row r="189" spans="1:19">
      <c r="A189" s="22">
        <v>12</v>
      </c>
      <c r="B189" s="22">
        <v>2</v>
      </c>
      <c r="C189" s="22">
        <v>3</v>
      </c>
      <c r="D189" s="22">
        <v>5</v>
      </c>
      <c r="F189" s="22">
        <v>4</v>
      </c>
      <c r="G189" s="40" t="s">
        <v>3344</v>
      </c>
      <c r="H189" s="22" t="s">
        <v>1373</v>
      </c>
      <c r="I189" s="47"/>
      <c r="J189" s="47"/>
      <c r="K189" s="24">
        <v>26</v>
      </c>
      <c r="M189" s="47">
        <v>50</v>
      </c>
      <c r="N189" s="47"/>
      <c r="O189" s="47">
        <v>43.1</v>
      </c>
      <c r="P189" s="47"/>
      <c r="Q189" s="47">
        <v>39</v>
      </c>
      <c r="R189" s="47"/>
      <c r="S189" s="36">
        <v>43</v>
      </c>
    </row>
    <row r="190" spans="1:19" hidden="1">
      <c r="E190" s="22">
        <v>1</v>
      </c>
      <c r="F190" s="22">
        <v>5</v>
      </c>
      <c r="G190" s="40"/>
      <c r="H190" s="22" t="s">
        <v>1374</v>
      </c>
      <c r="I190" s="47"/>
      <c r="J190" s="47"/>
      <c r="K190" s="24">
        <v>25.4</v>
      </c>
      <c r="L190" s="24" t="s">
        <v>2405</v>
      </c>
      <c r="M190" s="24">
        <v>49</v>
      </c>
      <c r="N190" s="22"/>
      <c r="O190" s="47">
        <v>41.9</v>
      </c>
      <c r="P190" s="22"/>
      <c r="Q190" s="24">
        <v>38</v>
      </c>
    </row>
    <row r="191" spans="1:19" hidden="1">
      <c r="E191" s="22">
        <v>1</v>
      </c>
      <c r="F191" s="22">
        <v>5</v>
      </c>
      <c r="G191" s="40"/>
      <c r="H191" s="22" t="s">
        <v>1375</v>
      </c>
      <c r="I191" s="47"/>
      <c r="J191" s="47"/>
      <c r="K191" s="24">
        <v>1.2</v>
      </c>
      <c r="M191" s="24">
        <v>1</v>
      </c>
      <c r="N191" s="22"/>
      <c r="O191" s="36">
        <v>1.2</v>
      </c>
      <c r="P191" s="22"/>
      <c r="Q191" s="24">
        <v>1</v>
      </c>
    </row>
    <row r="192" spans="1:19">
      <c r="A192" s="22">
        <v>12</v>
      </c>
      <c r="B192" s="22">
        <v>2</v>
      </c>
      <c r="C192" s="22">
        <v>4</v>
      </c>
      <c r="F192" s="22">
        <v>3</v>
      </c>
      <c r="G192" s="40" t="s">
        <v>705</v>
      </c>
      <c r="H192" s="22" t="s">
        <v>706</v>
      </c>
      <c r="I192" s="24">
        <v>1.6</v>
      </c>
      <c r="K192" s="24">
        <v>2.2000000000000002</v>
      </c>
      <c r="M192" s="24">
        <v>1</v>
      </c>
      <c r="O192" s="24">
        <v>3.9</v>
      </c>
      <c r="Q192" s="24">
        <v>1</v>
      </c>
      <c r="S192" s="36">
        <v>1</v>
      </c>
    </row>
    <row r="193" spans="1:19">
      <c r="A193" s="22">
        <v>12</v>
      </c>
      <c r="B193" s="22">
        <v>2</v>
      </c>
      <c r="C193" s="22">
        <v>4</v>
      </c>
      <c r="D193" s="22">
        <v>1</v>
      </c>
      <c r="F193" s="22">
        <v>4</v>
      </c>
      <c r="G193" s="40" t="s">
        <v>3345</v>
      </c>
      <c r="H193" s="22" t="s">
        <v>1376</v>
      </c>
      <c r="K193" s="24">
        <v>2.2000000000000002</v>
      </c>
      <c r="M193" s="24">
        <v>1</v>
      </c>
      <c r="O193" s="24">
        <v>3.9</v>
      </c>
      <c r="Q193" s="24">
        <v>1</v>
      </c>
      <c r="S193" s="36">
        <v>1</v>
      </c>
    </row>
    <row r="194" spans="1:19" hidden="1">
      <c r="E194" s="22">
        <v>1</v>
      </c>
      <c r="F194" s="22">
        <v>5</v>
      </c>
      <c r="G194" s="40"/>
      <c r="H194" s="36" t="s">
        <v>1377</v>
      </c>
      <c r="I194" s="36"/>
      <c r="J194" s="36"/>
      <c r="K194" s="36">
        <v>2.2000000000000002</v>
      </c>
      <c r="L194" s="36"/>
      <c r="M194" s="36">
        <v>1</v>
      </c>
      <c r="N194" s="22"/>
      <c r="O194" s="24">
        <v>3.9</v>
      </c>
      <c r="P194" s="22"/>
      <c r="Q194" s="36">
        <v>1</v>
      </c>
      <c r="S194" s="36">
        <v>1</v>
      </c>
    </row>
    <row r="195" spans="1:19">
      <c r="A195" s="22">
        <v>13</v>
      </c>
      <c r="F195" s="22">
        <v>1</v>
      </c>
      <c r="G195" s="40" t="s">
        <v>2021</v>
      </c>
      <c r="H195" s="22" t="s">
        <v>552</v>
      </c>
      <c r="I195" s="36">
        <v>4436482</v>
      </c>
      <c r="J195" s="36"/>
      <c r="K195" s="36">
        <v>5619955</v>
      </c>
      <c r="L195" s="36"/>
      <c r="M195" s="36">
        <v>4672777</v>
      </c>
      <c r="N195" s="36"/>
      <c r="O195" s="36">
        <v>4643123</v>
      </c>
      <c r="P195" s="36"/>
      <c r="Q195" s="36">
        <v>4974098</v>
      </c>
      <c r="R195" s="36"/>
      <c r="S195" s="36">
        <v>4800055</v>
      </c>
    </row>
    <row r="196" spans="1:19">
      <c r="A196" s="22">
        <v>13</v>
      </c>
      <c r="B196" s="22">
        <v>1</v>
      </c>
      <c r="F196" s="22">
        <v>2</v>
      </c>
      <c r="G196" s="40" t="s">
        <v>3196</v>
      </c>
      <c r="H196" s="22" t="s">
        <v>589</v>
      </c>
      <c r="I196" s="24">
        <v>3742945</v>
      </c>
      <c r="K196" s="24">
        <v>4074330.7</v>
      </c>
      <c r="M196" s="24">
        <v>3916910</v>
      </c>
      <c r="O196" s="24">
        <v>4176379</v>
      </c>
      <c r="Q196" s="24">
        <v>4146906</v>
      </c>
      <c r="S196" s="36">
        <v>4224390</v>
      </c>
    </row>
    <row r="197" spans="1:19">
      <c r="A197" s="22">
        <v>13</v>
      </c>
      <c r="B197" s="22">
        <v>1</v>
      </c>
      <c r="C197" s="22">
        <v>1</v>
      </c>
      <c r="F197" s="22">
        <v>3</v>
      </c>
      <c r="G197" s="40" t="s">
        <v>3197</v>
      </c>
      <c r="H197" s="22" t="s">
        <v>2460</v>
      </c>
      <c r="I197" s="24">
        <v>3742945</v>
      </c>
      <c r="K197" s="24">
        <v>4074330.7</v>
      </c>
      <c r="M197" s="24">
        <v>3916910</v>
      </c>
      <c r="O197" s="24">
        <v>4176379</v>
      </c>
      <c r="Q197" s="24">
        <v>4144326</v>
      </c>
      <c r="S197" s="36">
        <v>4221810</v>
      </c>
    </row>
    <row r="198" spans="1:19">
      <c r="A198" s="22">
        <v>13</v>
      </c>
      <c r="B198" s="22">
        <v>1</v>
      </c>
      <c r="C198" s="22">
        <v>1</v>
      </c>
      <c r="D198" s="22">
        <v>1</v>
      </c>
      <c r="F198" s="22">
        <v>4</v>
      </c>
      <c r="G198" s="40" t="s">
        <v>708</v>
      </c>
      <c r="H198" s="22" t="s">
        <v>707</v>
      </c>
      <c r="I198" s="24">
        <v>407373</v>
      </c>
      <c r="K198" s="36">
        <v>470378</v>
      </c>
      <c r="L198" s="36"/>
      <c r="M198" s="24">
        <v>446276</v>
      </c>
      <c r="O198" s="24">
        <v>534030</v>
      </c>
      <c r="Q198" s="24">
        <v>492089</v>
      </c>
      <c r="S198" s="36">
        <v>540923</v>
      </c>
    </row>
    <row r="199" spans="1:19" hidden="1">
      <c r="E199" s="22">
        <v>1</v>
      </c>
      <c r="F199" s="22">
        <v>5</v>
      </c>
      <c r="G199" s="40"/>
      <c r="H199" s="22" t="s">
        <v>1378</v>
      </c>
      <c r="I199" s="24">
        <v>22652</v>
      </c>
      <c r="K199" s="24">
        <v>21785.33</v>
      </c>
      <c r="M199" s="24">
        <v>21785</v>
      </c>
      <c r="N199" s="22"/>
      <c r="O199" s="36">
        <v>22531</v>
      </c>
      <c r="P199" s="22"/>
      <c r="Q199" s="24">
        <v>22521</v>
      </c>
      <c r="R199" s="22"/>
    </row>
    <row r="200" spans="1:19" hidden="1">
      <c r="E200" s="22">
        <v>1</v>
      </c>
      <c r="F200" s="22">
        <v>5</v>
      </c>
      <c r="G200" s="40"/>
      <c r="H200" s="22" t="s">
        <v>592</v>
      </c>
      <c r="I200" s="48">
        <v>29123</v>
      </c>
      <c r="J200" s="48"/>
      <c r="K200" s="48">
        <v>29090</v>
      </c>
      <c r="L200" s="48"/>
      <c r="M200" s="48">
        <v>33899</v>
      </c>
      <c r="N200" s="22"/>
      <c r="O200" s="36">
        <v>33889.67</v>
      </c>
      <c r="P200" s="22"/>
      <c r="Q200" s="48">
        <v>33899</v>
      </c>
    </row>
    <row r="201" spans="1:19" hidden="1">
      <c r="E201" s="22">
        <v>1</v>
      </c>
      <c r="F201" s="22">
        <v>5</v>
      </c>
      <c r="G201" s="40"/>
      <c r="H201" s="22" t="s">
        <v>1379</v>
      </c>
      <c r="I201" s="48">
        <v>355599</v>
      </c>
      <c r="J201" s="48"/>
      <c r="K201" s="48">
        <v>419503</v>
      </c>
      <c r="L201" s="48"/>
      <c r="M201" s="48">
        <v>390592</v>
      </c>
      <c r="N201" s="22"/>
      <c r="O201" s="36">
        <v>477619</v>
      </c>
      <c r="P201" s="22"/>
      <c r="Q201" s="48">
        <v>432630</v>
      </c>
    </row>
    <row r="202" spans="1:19" hidden="1">
      <c r="E202" s="22">
        <v>1</v>
      </c>
      <c r="F202" s="22">
        <v>5</v>
      </c>
      <c r="G202" s="40"/>
      <c r="H202" s="22" t="s">
        <v>2489</v>
      </c>
      <c r="I202" s="48"/>
      <c r="J202" s="48"/>
      <c r="K202" s="48"/>
      <c r="L202" s="48"/>
      <c r="M202" s="44"/>
      <c r="N202" s="22"/>
      <c r="O202" s="36"/>
      <c r="P202" s="22"/>
      <c r="Q202" s="48">
        <v>3039</v>
      </c>
    </row>
    <row r="203" spans="1:19">
      <c r="A203" s="22">
        <v>13</v>
      </c>
      <c r="B203" s="22">
        <v>1</v>
      </c>
      <c r="C203" s="22">
        <v>1</v>
      </c>
      <c r="D203" s="22">
        <v>2</v>
      </c>
      <c r="F203" s="22">
        <v>4</v>
      </c>
      <c r="G203" s="40" t="s">
        <v>709</v>
      </c>
      <c r="H203" s="22" t="s">
        <v>362</v>
      </c>
      <c r="I203" s="24">
        <v>161822</v>
      </c>
      <c r="K203" s="24">
        <v>196886.5</v>
      </c>
      <c r="M203" s="24">
        <v>222050</v>
      </c>
      <c r="O203" s="24">
        <v>217355</v>
      </c>
      <c r="Q203" s="24">
        <v>278953</v>
      </c>
      <c r="S203" s="36">
        <v>287107</v>
      </c>
    </row>
    <row r="204" spans="1:19" hidden="1">
      <c r="E204" s="22">
        <v>1</v>
      </c>
      <c r="F204" s="22">
        <v>5</v>
      </c>
      <c r="G204" s="40"/>
      <c r="H204" s="22" t="s">
        <v>593</v>
      </c>
      <c r="I204" s="24">
        <v>3785</v>
      </c>
      <c r="K204" s="24">
        <v>6687</v>
      </c>
      <c r="M204" s="24">
        <v>11920</v>
      </c>
      <c r="N204" s="22"/>
      <c r="O204" s="36">
        <v>10096</v>
      </c>
      <c r="P204" s="22"/>
      <c r="Q204" s="24">
        <v>11526</v>
      </c>
    </row>
    <row r="205" spans="1:19" hidden="1">
      <c r="E205" s="22">
        <v>1</v>
      </c>
      <c r="F205" s="22">
        <v>5</v>
      </c>
      <c r="G205" s="40"/>
      <c r="H205" s="22" t="s">
        <v>594</v>
      </c>
      <c r="I205" s="24">
        <v>1129</v>
      </c>
      <c r="K205" s="24">
        <v>491</v>
      </c>
      <c r="M205" s="24">
        <v>900</v>
      </c>
      <c r="N205" s="22"/>
      <c r="O205" s="36">
        <v>1395</v>
      </c>
      <c r="P205" s="22"/>
      <c r="Q205" s="22">
        <v>1235</v>
      </c>
    </row>
    <row r="206" spans="1:19" hidden="1">
      <c r="E206" s="22">
        <v>1</v>
      </c>
      <c r="F206" s="22">
        <v>5</v>
      </c>
      <c r="G206" s="40"/>
      <c r="H206" s="22" t="s">
        <v>1191</v>
      </c>
      <c r="I206" s="49"/>
      <c r="J206" s="49"/>
      <c r="K206" s="24">
        <v>189708</v>
      </c>
      <c r="M206" s="24">
        <v>209230</v>
      </c>
      <c r="N206" s="22"/>
      <c r="O206" s="36">
        <v>179791.5</v>
      </c>
      <c r="P206" s="22"/>
      <c r="Q206" s="24">
        <v>214612</v>
      </c>
    </row>
    <row r="207" spans="1:19" hidden="1">
      <c r="E207" s="22">
        <v>1</v>
      </c>
      <c r="F207" s="22">
        <v>5</v>
      </c>
      <c r="G207" s="40"/>
      <c r="H207" s="22" t="s">
        <v>2490</v>
      </c>
      <c r="I207" s="49"/>
      <c r="J207" s="49"/>
      <c r="N207" s="22"/>
      <c r="O207" s="36">
        <v>26071.65</v>
      </c>
      <c r="P207" s="22"/>
      <c r="Q207" s="24">
        <v>51580</v>
      </c>
    </row>
    <row r="208" spans="1:19">
      <c r="A208" s="22">
        <v>13</v>
      </c>
      <c r="B208" s="22">
        <v>1</v>
      </c>
      <c r="C208" s="22">
        <v>1</v>
      </c>
      <c r="D208" s="22">
        <v>3</v>
      </c>
      <c r="F208" s="22">
        <v>4</v>
      </c>
      <c r="G208" s="40" t="s">
        <v>710</v>
      </c>
      <c r="H208" s="22" t="s">
        <v>595</v>
      </c>
      <c r="I208" s="24">
        <v>21048</v>
      </c>
      <c r="K208" s="24">
        <v>0</v>
      </c>
      <c r="M208" s="24">
        <v>207758</v>
      </c>
      <c r="O208" s="24">
        <v>232446</v>
      </c>
      <c r="Q208" s="24">
        <v>282458</v>
      </c>
      <c r="S208" s="36">
        <v>287700</v>
      </c>
    </row>
    <row r="209" spans="1:19">
      <c r="A209" s="22">
        <v>13</v>
      </c>
      <c r="B209" s="22">
        <v>1</v>
      </c>
      <c r="C209" s="22">
        <v>1</v>
      </c>
      <c r="D209" s="22">
        <v>5</v>
      </c>
      <c r="F209" s="22">
        <v>4</v>
      </c>
      <c r="G209" s="40" t="s">
        <v>711</v>
      </c>
      <c r="H209" s="22" t="s">
        <v>596</v>
      </c>
      <c r="I209" s="24">
        <v>2777</v>
      </c>
      <c r="K209" s="24">
        <v>0</v>
      </c>
      <c r="M209" s="24">
        <v>43753</v>
      </c>
      <c r="O209" s="24">
        <v>37750</v>
      </c>
      <c r="Q209" s="24">
        <v>44760</v>
      </c>
      <c r="S209" s="36">
        <v>43390</v>
      </c>
    </row>
    <row r="210" spans="1:19">
      <c r="A210" s="22">
        <v>13</v>
      </c>
      <c r="B210" s="22">
        <v>1</v>
      </c>
      <c r="C210" s="22">
        <v>1</v>
      </c>
      <c r="D210" s="22">
        <v>6</v>
      </c>
      <c r="F210" s="22">
        <v>4</v>
      </c>
      <c r="G210" s="40" t="s">
        <v>712</v>
      </c>
      <c r="H210" s="22" t="s">
        <v>1380</v>
      </c>
      <c r="I210" s="24">
        <v>28356</v>
      </c>
      <c r="K210" s="24">
        <v>29559.66</v>
      </c>
      <c r="M210" s="24">
        <v>29897</v>
      </c>
      <c r="O210" s="24">
        <v>30738.6</v>
      </c>
      <c r="Q210" s="24">
        <v>31991</v>
      </c>
      <c r="S210" s="36">
        <v>32000</v>
      </c>
    </row>
    <row r="211" spans="1:19">
      <c r="A211" s="22">
        <v>13</v>
      </c>
      <c r="B211" s="22">
        <v>1</v>
      </c>
      <c r="C211" s="22">
        <v>1</v>
      </c>
      <c r="D211" s="22">
        <v>7</v>
      </c>
      <c r="F211" s="22">
        <v>4</v>
      </c>
      <c r="G211" s="40" t="s">
        <v>713</v>
      </c>
      <c r="H211" s="22" t="s">
        <v>75</v>
      </c>
      <c r="I211" s="48">
        <v>1749664</v>
      </c>
      <c r="J211" s="48"/>
      <c r="K211" s="48">
        <v>2077962</v>
      </c>
      <c r="L211" s="48"/>
      <c r="M211" s="48">
        <v>2000307</v>
      </c>
      <c r="N211" s="48"/>
      <c r="O211" s="48">
        <v>2221007</v>
      </c>
      <c r="P211" s="48"/>
      <c r="Q211" s="48">
        <v>2237807</v>
      </c>
      <c r="R211" s="48"/>
      <c r="S211" s="36">
        <v>2261770</v>
      </c>
    </row>
    <row r="212" spans="1:19">
      <c r="A212" s="22">
        <v>13</v>
      </c>
      <c r="B212" s="22">
        <v>1</v>
      </c>
      <c r="C212" s="22">
        <v>1</v>
      </c>
      <c r="D212" s="22">
        <v>8</v>
      </c>
      <c r="F212" s="22">
        <v>4</v>
      </c>
      <c r="G212" s="40" t="s">
        <v>714</v>
      </c>
      <c r="H212" s="22" t="s">
        <v>1187</v>
      </c>
      <c r="I212" s="24">
        <v>12272</v>
      </c>
      <c r="K212" s="24">
        <v>16.666</v>
      </c>
      <c r="M212" s="24">
        <v>429444</v>
      </c>
      <c r="O212" s="24">
        <v>403220</v>
      </c>
      <c r="Q212" s="24">
        <v>359907</v>
      </c>
      <c r="S212" s="36">
        <v>359460</v>
      </c>
    </row>
    <row r="213" spans="1:19">
      <c r="A213" s="22">
        <v>13</v>
      </c>
      <c r="B213" s="22">
        <v>1</v>
      </c>
      <c r="C213" s="22">
        <v>1</v>
      </c>
      <c r="D213" s="22">
        <v>9</v>
      </c>
      <c r="F213" s="22">
        <v>4</v>
      </c>
      <c r="G213" s="40" t="s">
        <v>715</v>
      </c>
      <c r="H213" s="22" t="s">
        <v>1381</v>
      </c>
      <c r="I213" s="24">
        <v>4863</v>
      </c>
      <c r="K213" s="24">
        <v>0</v>
      </c>
      <c r="M213" s="24">
        <v>85895</v>
      </c>
      <c r="O213" s="24">
        <v>82171.66</v>
      </c>
      <c r="Q213" s="24">
        <v>93130</v>
      </c>
      <c r="S213" s="36">
        <v>90550</v>
      </c>
    </row>
    <row r="214" spans="1:19">
      <c r="A214" s="22">
        <v>13</v>
      </c>
      <c r="B214" s="22">
        <v>1</v>
      </c>
      <c r="C214" s="22">
        <v>1</v>
      </c>
      <c r="D214" s="22">
        <v>10</v>
      </c>
      <c r="F214" s="22">
        <v>4</v>
      </c>
      <c r="G214" s="40" t="s">
        <v>716</v>
      </c>
      <c r="H214" s="22" t="s">
        <v>1382</v>
      </c>
      <c r="I214" s="24">
        <v>54669</v>
      </c>
      <c r="K214" s="24">
        <v>57688.6</v>
      </c>
      <c r="M214" s="24">
        <v>58774</v>
      </c>
      <c r="O214" s="24">
        <v>57398</v>
      </c>
      <c r="Q214" s="24">
        <v>58104</v>
      </c>
      <c r="S214" s="36">
        <v>57988</v>
      </c>
    </row>
    <row r="215" spans="1:19">
      <c r="A215" s="22">
        <v>13</v>
      </c>
      <c r="B215" s="22">
        <v>1</v>
      </c>
      <c r="C215" s="22">
        <v>1</v>
      </c>
      <c r="D215" s="22">
        <v>10</v>
      </c>
      <c r="F215" s="22">
        <v>4</v>
      </c>
      <c r="G215" s="40" t="s">
        <v>717</v>
      </c>
      <c r="H215" s="22" t="s">
        <v>1188</v>
      </c>
      <c r="I215" s="48">
        <v>1296824</v>
      </c>
      <c r="J215" s="48"/>
      <c r="K215" s="24" t="s">
        <v>1383</v>
      </c>
      <c r="M215" s="24">
        <v>215423</v>
      </c>
      <c r="O215" s="24">
        <v>236549.66</v>
      </c>
      <c r="Q215" s="24">
        <v>1675</v>
      </c>
      <c r="S215" s="36">
        <v>1683</v>
      </c>
    </row>
    <row r="216" spans="1:19">
      <c r="A216" s="22">
        <v>13</v>
      </c>
      <c r="B216" s="22">
        <v>1</v>
      </c>
      <c r="C216" s="22">
        <v>1</v>
      </c>
      <c r="D216" s="22">
        <v>11</v>
      </c>
      <c r="F216" s="22">
        <v>4</v>
      </c>
      <c r="G216" s="40" t="s">
        <v>1190</v>
      </c>
      <c r="H216" s="22" t="s">
        <v>1189</v>
      </c>
      <c r="I216" s="44"/>
      <c r="J216" s="44"/>
      <c r="K216" s="44"/>
      <c r="L216" s="44"/>
      <c r="M216" s="24">
        <v>177333</v>
      </c>
      <c r="O216" s="24">
        <v>123713</v>
      </c>
      <c r="Q216" s="54"/>
      <c r="R216" s="227"/>
      <c r="S216" s="54"/>
    </row>
    <row r="217" spans="1:19">
      <c r="A217" s="22">
        <v>13</v>
      </c>
      <c r="B217" s="22">
        <v>1</v>
      </c>
      <c r="C217" s="22">
        <v>1</v>
      </c>
      <c r="D217" s="22">
        <v>11</v>
      </c>
      <c r="F217" s="22">
        <v>4</v>
      </c>
      <c r="G217" s="40" t="s">
        <v>4209</v>
      </c>
      <c r="H217" s="22" t="s">
        <v>2491</v>
      </c>
      <c r="I217" s="44"/>
      <c r="J217" s="44"/>
      <c r="K217" s="44"/>
      <c r="L217" s="44"/>
      <c r="M217" s="44"/>
      <c r="N217" s="44"/>
      <c r="O217" s="54"/>
      <c r="P217" s="54"/>
      <c r="Q217" s="24">
        <v>134406</v>
      </c>
      <c r="S217" s="36">
        <v>136086</v>
      </c>
    </row>
    <row r="218" spans="1:19">
      <c r="A218" s="22">
        <v>13</v>
      </c>
      <c r="B218" s="22">
        <v>1</v>
      </c>
      <c r="C218" s="22">
        <v>1</v>
      </c>
      <c r="D218" s="22">
        <v>4</v>
      </c>
      <c r="F218" s="22">
        <v>4</v>
      </c>
      <c r="G218" s="40" t="s">
        <v>4210</v>
      </c>
      <c r="H218" s="22" t="s">
        <v>2492</v>
      </c>
      <c r="I218" s="24">
        <v>3280</v>
      </c>
      <c r="K218" s="44"/>
      <c r="L218" s="44"/>
      <c r="M218" s="44"/>
      <c r="N218" s="44"/>
      <c r="O218" s="54"/>
      <c r="P218" s="54"/>
      <c r="Q218" s="24">
        <v>129406</v>
      </c>
      <c r="S218" s="24">
        <v>123153</v>
      </c>
    </row>
    <row r="219" spans="1:19">
      <c r="A219" s="22">
        <v>13</v>
      </c>
      <c r="B219" s="22">
        <v>1</v>
      </c>
      <c r="C219" s="22">
        <v>2</v>
      </c>
      <c r="F219" s="22">
        <v>3</v>
      </c>
      <c r="G219" s="40" t="s">
        <v>2459</v>
      </c>
      <c r="H219" s="22" t="s">
        <v>2461</v>
      </c>
      <c r="I219" s="22"/>
      <c r="J219" s="22"/>
      <c r="K219" s="22"/>
      <c r="L219" s="22"/>
      <c r="M219" s="22">
        <v>0</v>
      </c>
      <c r="N219" s="22"/>
      <c r="O219" s="22"/>
      <c r="P219" s="22"/>
      <c r="Q219" s="22">
        <v>2580</v>
      </c>
      <c r="R219" s="22"/>
      <c r="S219" s="36">
        <v>2580</v>
      </c>
    </row>
    <row r="220" spans="1:19">
      <c r="A220" s="22">
        <v>13</v>
      </c>
      <c r="B220" s="22">
        <v>1</v>
      </c>
      <c r="C220" s="22">
        <v>2</v>
      </c>
      <c r="D220" s="22">
        <v>1</v>
      </c>
      <c r="F220" s="22">
        <v>4</v>
      </c>
      <c r="G220" s="40" t="s">
        <v>3346</v>
      </c>
      <c r="H220" s="22" t="s">
        <v>2481</v>
      </c>
      <c r="I220" s="22"/>
      <c r="J220" s="22"/>
      <c r="K220" s="22"/>
      <c r="L220" s="22"/>
      <c r="Q220" s="24">
        <v>2580</v>
      </c>
      <c r="R220" s="22"/>
      <c r="S220" s="36">
        <v>2580</v>
      </c>
    </row>
    <row r="221" spans="1:19" hidden="1">
      <c r="E221" s="22">
        <v>1</v>
      </c>
      <c r="F221" s="22">
        <v>5</v>
      </c>
      <c r="G221" s="40"/>
      <c r="H221" s="22" t="s">
        <v>2493</v>
      </c>
      <c r="I221" s="22"/>
      <c r="J221" s="22"/>
      <c r="K221" s="36"/>
      <c r="L221" s="36"/>
      <c r="M221" s="36"/>
      <c r="N221" s="22"/>
      <c r="O221" s="36"/>
      <c r="P221" s="22"/>
      <c r="Q221" s="36">
        <v>2580</v>
      </c>
      <c r="R221" s="22"/>
    </row>
    <row r="222" spans="1:19">
      <c r="A222" s="22">
        <v>13</v>
      </c>
      <c r="B222" s="22">
        <v>2</v>
      </c>
      <c r="F222" s="22">
        <v>2</v>
      </c>
      <c r="G222" s="40" t="s">
        <v>4133</v>
      </c>
      <c r="H222" s="22" t="s">
        <v>590</v>
      </c>
      <c r="I222" s="24">
        <v>1296824</v>
      </c>
      <c r="K222" s="24">
        <v>1493294.59</v>
      </c>
      <c r="M222" s="24">
        <v>725315</v>
      </c>
      <c r="O222" s="24">
        <v>436475</v>
      </c>
      <c r="Q222" s="24">
        <v>799149</v>
      </c>
      <c r="S222" s="36">
        <v>547775</v>
      </c>
    </row>
    <row r="223" spans="1:19">
      <c r="A223" s="22">
        <v>13</v>
      </c>
      <c r="B223" s="22">
        <v>2</v>
      </c>
      <c r="C223" s="22">
        <v>1</v>
      </c>
      <c r="F223" s="22">
        <v>3</v>
      </c>
      <c r="G223" s="40" t="s">
        <v>3198</v>
      </c>
      <c r="H223" s="22" t="s">
        <v>1391</v>
      </c>
      <c r="I223" s="24">
        <v>632698</v>
      </c>
      <c r="K223" s="24">
        <v>77144</v>
      </c>
      <c r="M223" s="24">
        <v>88823</v>
      </c>
      <c r="O223" s="24">
        <v>92960</v>
      </c>
      <c r="Q223" s="24">
        <v>111828</v>
      </c>
      <c r="S223" s="36">
        <v>98628</v>
      </c>
    </row>
    <row r="224" spans="1:19">
      <c r="A224" s="22">
        <v>13</v>
      </c>
      <c r="B224" s="22">
        <v>2</v>
      </c>
      <c r="C224" s="22">
        <v>1</v>
      </c>
      <c r="D224" s="22">
        <v>1</v>
      </c>
      <c r="F224" s="22">
        <v>4</v>
      </c>
      <c r="G224" s="40" t="s">
        <v>3347</v>
      </c>
      <c r="H224" s="22" t="s">
        <v>1384</v>
      </c>
      <c r="I224" s="36"/>
      <c r="J224" s="36"/>
      <c r="K224" s="24">
        <v>54824</v>
      </c>
      <c r="M224" s="36">
        <v>66011</v>
      </c>
      <c r="N224" s="22"/>
      <c r="O224" s="36">
        <v>70240</v>
      </c>
      <c r="P224" s="22"/>
      <c r="Q224" s="36">
        <v>75812</v>
      </c>
      <c r="R224" s="22"/>
      <c r="S224" s="36">
        <v>80257</v>
      </c>
    </row>
    <row r="225" spans="1:19" hidden="1">
      <c r="E225" s="22">
        <v>1</v>
      </c>
      <c r="F225" s="22">
        <v>5</v>
      </c>
      <c r="H225" s="22" t="s">
        <v>597</v>
      </c>
      <c r="I225" s="24">
        <v>30831</v>
      </c>
      <c r="K225" s="24">
        <v>22671</v>
      </c>
      <c r="M225" s="24">
        <v>22904</v>
      </c>
      <c r="N225" s="22"/>
      <c r="O225" s="36">
        <v>23004</v>
      </c>
      <c r="P225" s="22"/>
      <c r="Q225" s="24">
        <v>23325</v>
      </c>
      <c r="R225" s="22"/>
    </row>
    <row r="226" spans="1:19" hidden="1">
      <c r="E226" s="22">
        <v>1</v>
      </c>
      <c r="F226" s="22">
        <v>5</v>
      </c>
      <c r="H226" s="51" t="s">
        <v>1385</v>
      </c>
      <c r="I226" s="50">
        <v>28749</v>
      </c>
      <c r="J226" s="50"/>
      <c r="K226" s="50">
        <v>28985</v>
      </c>
      <c r="L226" s="50"/>
      <c r="M226" s="50">
        <v>39721</v>
      </c>
      <c r="N226" s="22"/>
      <c r="O226" s="36">
        <v>33736</v>
      </c>
      <c r="P226" s="22"/>
      <c r="Q226" s="50">
        <v>47951</v>
      </c>
      <c r="R226" s="22"/>
    </row>
    <row r="227" spans="1:19" hidden="1">
      <c r="E227" s="22">
        <v>1</v>
      </c>
      <c r="F227" s="22">
        <v>5</v>
      </c>
      <c r="H227" s="51" t="s">
        <v>1386</v>
      </c>
      <c r="I227" s="50">
        <v>3454</v>
      </c>
      <c r="J227" s="50"/>
      <c r="K227" s="50">
        <v>2125</v>
      </c>
      <c r="L227" s="50"/>
      <c r="M227" s="50">
        <v>3386</v>
      </c>
      <c r="N227" s="22"/>
      <c r="O227" s="36">
        <v>3208</v>
      </c>
      <c r="P227" s="22"/>
      <c r="Q227" s="50">
        <v>4536</v>
      </c>
      <c r="R227" s="22"/>
    </row>
    <row r="228" spans="1:19" hidden="1">
      <c r="E228" s="22">
        <v>1</v>
      </c>
      <c r="F228" s="22">
        <v>5</v>
      </c>
      <c r="H228" s="51" t="s">
        <v>3040</v>
      </c>
      <c r="I228" s="50"/>
      <c r="J228" s="50"/>
      <c r="K228" s="50"/>
      <c r="L228" s="50"/>
      <c r="M228" s="50"/>
      <c r="N228" s="22"/>
      <c r="O228" s="36">
        <v>18</v>
      </c>
      <c r="P228" s="22"/>
      <c r="Q228" s="50"/>
      <c r="R228" s="22"/>
    </row>
    <row r="229" spans="1:19" hidden="1">
      <c r="E229" s="22">
        <v>1</v>
      </c>
      <c r="F229" s="22">
        <v>5</v>
      </c>
      <c r="H229" s="51" t="s">
        <v>3041</v>
      </c>
      <c r="I229" s="50"/>
      <c r="J229" s="50"/>
      <c r="K229" s="50"/>
      <c r="L229" s="50"/>
      <c r="M229" s="50"/>
      <c r="N229" s="22"/>
      <c r="O229" s="36">
        <v>8919</v>
      </c>
      <c r="P229" s="22"/>
      <c r="Q229" s="50"/>
      <c r="R229" s="22"/>
    </row>
    <row r="230" spans="1:19" hidden="1">
      <c r="E230" s="22">
        <v>1</v>
      </c>
      <c r="F230" s="22">
        <v>5</v>
      </c>
      <c r="H230" s="51" t="s">
        <v>1387</v>
      </c>
      <c r="I230" s="50"/>
      <c r="J230" s="50"/>
      <c r="K230" s="50">
        <v>1043</v>
      </c>
      <c r="L230" s="50"/>
      <c r="M230" s="52"/>
      <c r="N230" s="22"/>
      <c r="O230" s="36">
        <v>929</v>
      </c>
      <c r="P230" s="22"/>
      <c r="Q230" s="52"/>
      <c r="R230" s="22"/>
    </row>
    <row r="231" spans="1:19" hidden="1">
      <c r="E231" s="22">
        <v>1</v>
      </c>
      <c r="F231" s="22">
        <v>5</v>
      </c>
      <c r="H231" s="51" t="s">
        <v>3042</v>
      </c>
      <c r="I231" s="50"/>
      <c r="J231" s="50"/>
      <c r="K231" s="50"/>
      <c r="L231" s="50"/>
      <c r="M231" s="52"/>
      <c r="N231" s="22"/>
      <c r="O231" s="36">
        <v>426</v>
      </c>
      <c r="P231" s="22"/>
      <c r="Q231" s="52"/>
      <c r="R231" s="22"/>
      <c r="S231" s="58"/>
    </row>
    <row r="232" spans="1:19">
      <c r="A232" s="22">
        <v>13</v>
      </c>
      <c r="B232" s="22">
        <v>2</v>
      </c>
      <c r="C232" s="22">
        <v>1</v>
      </c>
      <c r="D232" s="22">
        <v>2</v>
      </c>
      <c r="F232" s="22">
        <v>4</v>
      </c>
      <c r="G232" s="40" t="s">
        <v>3348</v>
      </c>
      <c r="H232" s="22" t="s">
        <v>1388</v>
      </c>
      <c r="I232" s="36"/>
      <c r="J232" s="36"/>
      <c r="K232" s="22">
        <v>22320</v>
      </c>
      <c r="L232" s="22"/>
      <c r="M232" s="36">
        <v>22812</v>
      </c>
      <c r="N232" s="22"/>
      <c r="O232" s="36">
        <v>22720</v>
      </c>
      <c r="P232" s="22"/>
      <c r="Q232" s="36">
        <v>36016</v>
      </c>
      <c r="R232" s="22"/>
      <c r="S232" s="36">
        <v>18371</v>
      </c>
    </row>
    <row r="233" spans="1:19" hidden="1">
      <c r="E233" s="22">
        <v>1</v>
      </c>
      <c r="F233" s="22">
        <v>5</v>
      </c>
      <c r="H233" s="51" t="s">
        <v>1389</v>
      </c>
      <c r="I233" s="50">
        <v>1672</v>
      </c>
      <c r="J233" s="50"/>
      <c r="K233" s="36">
        <v>2205</v>
      </c>
      <c r="L233" s="36"/>
      <c r="M233" s="50">
        <v>4357</v>
      </c>
      <c r="N233" s="22"/>
      <c r="O233" s="36">
        <v>1772</v>
      </c>
      <c r="P233" s="22"/>
      <c r="Q233" s="50">
        <v>4519</v>
      </c>
      <c r="R233" s="22"/>
    </row>
    <row r="234" spans="1:19" hidden="1">
      <c r="E234" s="22">
        <v>1</v>
      </c>
      <c r="F234" s="22">
        <v>5</v>
      </c>
      <c r="H234" s="51" t="s">
        <v>1192</v>
      </c>
      <c r="I234" s="53"/>
      <c r="J234" s="53"/>
      <c r="K234" s="53">
        <v>19450</v>
      </c>
      <c r="L234" s="53"/>
      <c r="M234" s="50">
        <v>17789</v>
      </c>
      <c r="N234" s="22"/>
      <c r="O234" s="36">
        <v>20616</v>
      </c>
      <c r="P234" s="22"/>
      <c r="Q234" s="50">
        <v>22660</v>
      </c>
    </row>
    <row r="235" spans="1:19" hidden="1">
      <c r="E235" s="22">
        <v>1</v>
      </c>
      <c r="F235" s="22">
        <v>5</v>
      </c>
      <c r="H235" s="51" t="s">
        <v>1390</v>
      </c>
      <c r="I235" s="50">
        <v>666</v>
      </c>
      <c r="J235" s="50"/>
      <c r="K235" s="50">
        <v>665</v>
      </c>
      <c r="L235" s="50"/>
      <c r="M235" s="50">
        <v>666</v>
      </c>
      <c r="N235" s="22"/>
      <c r="O235" s="36">
        <v>332</v>
      </c>
      <c r="P235" s="22"/>
      <c r="Q235" s="50">
        <v>332</v>
      </c>
    </row>
    <row r="236" spans="1:19" hidden="1">
      <c r="E236" s="22">
        <v>1</v>
      </c>
      <c r="F236" s="22">
        <v>5</v>
      </c>
      <c r="H236" s="22" t="s">
        <v>617</v>
      </c>
      <c r="I236" s="24">
        <v>9450</v>
      </c>
      <c r="K236" s="54"/>
      <c r="L236" s="54"/>
      <c r="M236" s="54"/>
      <c r="N236" s="22"/>
      <c r="O236" s="36"/>
      <c r="P236" s="22"/>
      <c r="Q236" s="54"/>
    </row>
    <row r="237" spans="1:19" hidden="1">
      <c r="E237" s="22">
        <v>1</v>
      </c>
      <c r="F237" s="22">
        <v>5</v>
      </c>
      <c r="H237" s="22" t="s">
        <v>2494</v>
      </c>
      <c r="I237" s="22"/>
      <c r="J237" s="22"/>
      <c r="K237" s="22"/>
      <c r="L237" s="22"/>
      <c r="M237" s="22"/>
      <c r="N237" s="22"/>
      <c r="O237" s="36"/>
      <c r="P237" s="22"/>
      <c r="Q237" s="22">
        <v>8505</v>
      </c>
    </row>
    <row r="238" spans="1:19">
      <c r="A238" s="22">
        <v>13</v>
      </c>
      <c r="B238" s="22">
        <v>2</v>
      </c>
      <c r="C238" s="22">
        <v>2</v>
      </c>
      <c r="F238" s="22">
        <v>3</v>
      </c>
      <c r="G238" s="40" t="s">
        <v>718</v>
      </c>
      <c r="H238" s="22" t="s">
        <v>1392</v>
      </c>
      <c r="I238" s="24">
        <v>10460</v>
      </c>
      <c r="K238" s="24">
        <v>9681</v>
      </c>
      <c r="M238" s="24">
        <v>13510</v>
      </c>
      <c r="O238" s="24">
        <v>10603</v>
      </c>
      <c r="Q238" s="24">
        <v>13192</v>
      </c>
      <c r="S238" s="36">
        <v>3819</v>
      </c>
    </row>
    <row r="239" spans="1:19">
      <c r="A239" s="22">
        <v>13</v>
      </c>
      <c r="B239" s="22">
        <v>2</v>
      </c>
      <c r="C239" s="22">
        <v>2</v>
      </c>
      <c r="D239" s="22">
        <v>1</v>
      </c>
      <c r="F239" s="22">
        <v>4</v>
      </c>
      <c r="G239" s="40" t="s">
        <v>3349</v>
      </c>
      <c r="H239" s="22" t="s">
        <v>1393</v>
      </c>
      <c r="I239" s="24">
        <v>10460</v>
      </c>
      <c r="K239" s="22">
        <v>9681</v>
      </c>
      <c r="L239" s="22"/>
      <c r="M239" s="36">
        <v>13510</v>
      </c>
      <c r="N239" s="22"/>
      <c r="O239" s="24">
        <v>10603</v>
      </c>
      <c r="P239" s="22"/>
      <c r="Q239" s="36">
        <v>13192</v>
      </c>
      <c r="R239" s="22"/>
      <c r="S239" s="36">
        <v>3819</v>
      </c>
    </row>
    <row r="240" spans="1:19" hidden="1">
      <c r="E240" s="22">
        <v>1</v>
      </c>
      <c r="F240" s="22">
        <v>5</v>
      </c>
      <c r="G240" s="40"/>
      <c r="H240" s="22" t="s">
        <v>719</v>
      </c>
      <c r="I240" s="24">
        <v>10460</v>
      </c>
      <c r="K240" s="54"/>
      <c r="L240" s="54"/>
      <c r="M240" s="54"/>
      <c r="N240" s="22"/>
      <c r="O240" s="36"/>
      <c r="P240" s="22"/>
      <c r="Q240" s="54"/>
    </row>
    <row r="241" spans="1:19" hidden="1">
      <c r="E241" s="22">
        <v>1</v>
      </c>
      <c r="F241" s="22">
        <v>5</v>
      </c>
      <c r="G241" s="40"/>
      <c r="H241" s="22" t="s">
        <v>2495</v>
      </c>
      <c r="I241" s="53"/>
      <c r="J241" s="53"/>
      <c r="K241" s="36">
        <v>9681</v>
      </c>
      <c r="L241" s="36"/>
      <c r="M241" s="36">
        <v>13510</v>
      </c>
      <c r="N241" s="22"/>
      <c r="O241" s="24">
        <v>10603</v>
      </c>
      <c r="P241" s="22"/>
      <c r="Q241" s="36">
        <v>13192</v>
      </c>
    </row>
    <row r="242" spans="1:19">
      <c r="A242" s="22">
        <v>13</v>
      </c>
      <c r="B242" s="22">
        <v>2</v>
      </c>
      <c r="C242" s="22">
        <v>3</v>
      </c>
      <c r="F242" s="22">
        <v>3</v>
      </c>
      <c r="G242" s="40" t="s">
        <v>720</v>
      </c>
      <c r="H242" s="22" t="s">
        <v>3350</v>
      </c>
      <c r="I242" s="24">
        <v>6524</v>
      </c>
      <c r="K242" s="24">
        <v>0</v>
      </c>
      <c r="M242" s="24">
        <v>0</v>
      </c>
    </row>
    <row r="243" spans="1:19" hidden="1">
      <c r="E243" s="22">
        <v>1</v>
      </c>
      <c r="F243" s="22">
        <v>5</v>
      </c>
      <c r="G243" s="40"/>
      <c r="H243" s="22" t="s">
        <v>684</v>
      </c>
      <c r="I243" s="24">
        <v>6524</v>
      </c>
      <c r="K243" s="54"/>
      <c r="L243" s="54"/>
      <c r="M243" s="54"/>
      <c r="N243" s="22"/>
      <c r="O243" s="36"/>
      <c r="P243" s="22"/>
      <c r="Q243" s="54"/>
      <c r="R243" s="22"/>
    </row>
    <row r="244" spans="1:19">
      <c r="A244" s="22">
        <v>13</v>
      </c>
      <c r="B244" s="22">
        <v>2</v>
      </c>
      <c r="C244" s="22">
        <v>3</v>
      </c>
      <c r="F244" s="22">
        <v>3</v>
      </c>
      <c r="G244" s="40" t="s">
        <v>3351</v>
      </c>
      <c r="H244" s="22" t="s">
        <v>295</v>
      </c>
      <c r="I244" s="24">
        <v>381314</v>
      </c>
      <c r="K244" s="24">
        <v>1371111</v>
      </c>
      <c r="M244" s="24">
        <v>598863</v>
      </c>
      <c r="O244" s="24">
        <v>310289</v>
      </c>
      <c r="Q244" s="24">
        <v>639237</v>
      </c>
      <c r="S244" s="36">
        <v>399441</v>
      </c>
    </row>
    <row r="245" spans="1:19">
      <c r="A245" s="22">
        <v>13</v>
      </c>
      <c r="B245" s="22">
        <v>2</v>
      </c>
      <c r="C245" s="22">
        <v>3</v>
      </c>
      <c r="D245" s="22">
        <v>1</v>
      </c>
      <c r="F245" s="22">
        <v>4</v>
      </c>
      <c r="G245" s="37" t="s">
        <v>3352</v>
      </c>
      <c r="H245" s="22" t="s">
        <v>1394</v>
      </c>
      <c r="I245" s="36"/>
      <c r="J245" s="36"/>
      <c r="K245" s="24">
        <v>1371111</v>
      </c>
      <c r="M245" s="36">
        <v>598863</v>
      </c>
      <c r="N245" s="22"/>
      <c r="O245" s="24">
        <v>310289</v>
      </c>
      <c r="P245" s="22"/>
      <c r="Q245" s="36">
        <v>639237</v>
      </c>
      <c r="R245" s="22"/>
      <c r="S245" s="36">
        <v>399441</v>
      </c>
    </row>
    <row r="246" spans="1:19" hidden="1">
      <c r="E246" s="22">
        <v>1</v>
      </c>
      <c r="F246" s="22">
        <v>5</v>
      </c>
      <c r="H246" s="22" t="s">
        <v>675</v>
      </c>
      <c r="I246" s="24">
        <v>3500</v>
      </c>
      <c r="K246" s="24">
        <v>2000</v>
      </c>
      <c r="M246" s="54"/>
      <c r="N246" s="36"/>
      <c r="O246" s="36"/>
      <c r="P246" s="36"/>
      <c r="Q246" s="54"/>
      <c r="R246" s="36"/>
    </row>
    <row r="247" spans="1:19" hidden="1">
      <c r="E247" s="22">
        <v>1</v>
      </c>
      <c r="F247" s="22">
        <v>5</v>
      </c>
      <c r="H247" s="22" t="s">
        <v>676</v>
      </c>
      <c r="I247" s="24">
        <v>17000</v>
      </c>
      <c r="K247" s="54"/>
      <c r="L247" s="54"/>
      <c r="M247" s="54"/>
      <c r="N247" s="36"/>
      <c r="O247" s="36"/>
      <c r="P247" s="36"/>
      <c r="Q247" s="54"/>
      <c r="R247" s="36"/>
    </row>
    <row r="248" spans="1:19" hidden="1">
      <c r="E248" s="22">
        <v>1</v>
      </c>
      <c r="F248" s="22">
        <v>5</v>
      </c>
      <c r="H248" s="22" t="s">
        <v>677</v>
      </c>
      <c r="I248" s="24">
        <v>2087</v>
      </c>
      <c r="K248" s="54"/>
      <c r="L248" s="54"/>
      <c r="M248" s="54"/>
      <c r="N248" s="36"/>
      <c r="O248" s="36"/>
      <c r="P248" s="36"/>
      <c r="Q248" s="54"/>
      <c r="R248" s="36"/>
    </row>
    <row r="249" spans="1:19" hidden="1">
      <c r="E249" s="22">
        <v>1</v>
      </c>
      <c r="F249" s="22">
        <v>5</v>
      </c>
      <c r="H249" s="22" t="s">
        <v>2056</v>
      </c>
      <c r="I249" s="48">
        <v>368727</v>
      </c>
      <c r="J249" s="48"/>
      <c r="K249" s="48">
        <v>1369111</v>
      </c>
      <c r="L249" s="48"/>
      <c r="M249" s="48">
        <v>598863</v>
      </c>
      <c r="N249" s="36" t="s">
        <v>1770</v>
      </c>
      <c r="O249" s="24">
        <v>310289</v>
      </c>
      <c r="P249" s="36"/>
      <c r="Q249" s="48">
        <v>639237</v>
      </c>
      <c r="R249" s="36" t="s">
        <v>2496</v>
      </c>
    </row>
    <row r="250" spans="1:19">
      <c r="A250" s="22">
        <v>13</v>
      </c>
      <c r="B250" s="22">
        <v>2</v>
      </c>
      <c r="C250" s="22">
        <v>5</v>
      </c>
      <c r="F250" s="22">
        <v>3</v>
      </c>
      <c r="G250" s="40" t="s">
        <v>721</v>
      </c>
      <c r="H250" s="22" t="s">
        <v>3353</v>
      </c>
      <c r="I250" s="24">
        <v>34997</v>
      </c>
      <c r="K250" s="24">
        <v>16977</v>
      </c>
      <c r="M250" s="24">
        <v>23119</v>
      </c>
      <c r="O250" s="24">
        <v>22623</v>
      </c>
      <c r="Q250" s="24">
        <v>34892</v>
      </c>
      <c r="S250" s="36">
        <v>45887</v>
      </c>
    </row>
    <row r="251" spans="1:19">
      <c r="A251" s="22">
        <v>13</v>
      </c>
      <c r="B251" s="22">
        <v>2</v>
      </c>
      <c r="C251" s="22">
        <v>5</v>
      </c>
      <c r="D251" s="22">
        <v>1</v>
      </c>
      <c r="F251" s="22">
        <v>4</v>
      </c>
      <c r="G251" s="40" t="s">
        <v>3354</v>
      </c>
      <c r="H251" s="22" t="s">
        <v>451</v>
      </c>
      <c r="K251" s="24">
        <v>231</v>
      </c>
      <c r="M251" s="24">
        <v>361</v>
      </c>
      <c r="O251" s="24">
        <v>1676.6</v>
      </c>
      <c r="Q251" s="24">
        <v>11300</v>
      </c>
      <c r="S251" s="36">
        <v>20529</v>
      </c>
    </row>
    <row r="252" spans="1:19" hidden="1">
      <c r="E252" s="22">
        <v>1</v>
      </c>
      <c r="F252" s="22">
        <v>5</v>
      </c>
      <c r="G252" s="40"/>
      <c r="H252" s="36" t="s">
        <v>1395</v>
      </c>
      <c r="I252" s="36"/>
      <c r="J252" s="36"/>
      <c r="K252" s="36">
        <v>231</v>
      </c>
      <c r="L252" s="36"/>
      <c r="M252" s="24">
        <v>361</v>
      </c>
      <c r="N252" s="22"/>
      <c r="O252" s="36">
        <v>234.6</v>
      </c>
      <c r="P252" s="22"/>
      <c r="Q252" s="24">
        <v>345</v>
      </c>
    </row>
    <row r="253" spans="1:19" hidden="1">
      <c r="E253" s="22">
        <v>1</v>
      </c>
      <c r="F253" s="22">
        <v>5</v>
      </c>
      <c r="G253" s="40"/>
      <c r="H253" s="36" t="s">
        <v>2497</v>
      </c>
      <c r="I253" s="36"/>
      <c r="J253" s="36"/>
      <c r="K253" s="36"/>
      <c r="L253" s="36"/>
      <c r="N253" s="22"/>
      <c r="O253" s="36">
        <v>1442</v>
      </c>
      <c r="P253" s="22"/>
      <c r="Q253" s="24">
        <v>10955</v>
      </c>
    </row>
    <row r="254" spans="1:19">
      <c r="A254" s="22">
        <v>13</v>
      </c>
      <c r="B254" s="22">
        <v>2</v>
      </c>
      <c r="C254" s="22">
        <v>5</v>
      </c>
      <c r="D254" s="22">
        <v>2</v>
      </c>
      <c r="F254" s="22">
        <v>4</v>
      </c>
      <c r="G254" s="40" t="s">
        <v>3355</v>
      </c>
      <c r="H254" s="22" t="s">
        <v>1396</v>
      </c>
      <c r="K254" s="24">
        <v>419</v>
      </c>
      <c r="M254" s="24">
        <v>560</v>
      </c>
      <c r="O254" s="24">
        <v>4471</v>
      </c>
      <c r="Q254" s="24">
        <v>394</v>
      </c>
      <c r="S254" s="36">
        <v>835</v>
      </c>
    </row>
    <row r="255" spans="1:19" hidden="1">
      <c r="E255" s="22">
        <v>1</v>
      </c>
      <c r="F255" s="22">
        <v>5</v>
      </c>
      <c r="G255" s="40"/>
      <c r="H255" s="36" t="s">
        <v>1397</v>
      </c>
      <c r="I255" s="36"/>
      <c r="J255" s="36"/>
      <c r="K255" s="36">
        <v>419</v>
      </c>
      <c r="L255" s="36"/>
      <c r="M255" s="24">
        <v>560</v>
      </c>
      <c r="N255" s="22"/>
      <c r="O255" s="36">
        <v>301</v>
      </c>
      <c r="P255" s="22"/>
      <c r="Q255" s="24">
        <v>394</v>
      </c>
    </row>
    <row r="256" spans="1:19" hidden="1">
      <c r="E256" s="22">
        <v>1</v>
      </c>
      <c r="F256" s="22">
        <v>5</v>
      </c>
      <c r="G256" s="40"/>
      <c r="H256" s="36" t="s">
        <v>2497</v>
      </c>
      <c r="I256" s="36"/>
      <c r="J256" s="36"/>
      <c r="K256" s="36"/>
      <c r="L256" s="36"/>
      <c r="N256" s="22"/>
      <c r="O256" s="36">
        <v>4170</v>
      </c>
      <c r="P256" s="22"/>
    </row>
    <row r="257" spans="1:20">
      <c r="A257" s="22">
        <v>13</v>
      </c>
      <c r="B257" s="22">
        <v>2</v>
      </c>
      <c r="C257" s="22">
        <v>5</v>
      </c>
      <c r="D257" s="22">
        <v>3</v>
      </c>
      <c r="F257" s="22">
        <v>4</v>
      </c>
      <c r="G257" s="40" t="s">
        <v>3356</v>
      </c>
      <c r="H257" s="22" t="s">
        <v>2057</v>
      </c>
      <c r="K257" s="24">
        <v>16327</v>
      </c>
      <c r="M257" s="24">
        <v>23198</v>
      </c>
      <c r="O257" s="36">
        <v>16475</v>
      </c>
      <c r="Q257" s="24">
        <v>23198</v>
      </c>
      <c r="S257" s="36">
        <v>24523</v>
      </c>
    </row>
    <row r="258" spans="1:20" hidden="1">
      <c r="E258" s="22">
        <v>1</v>
      </c>
      <c r="F258" s="22">
        <v>5</v>
      </c>
      <c r="G258" s="40"/>
      <c r="H258" s="22" t="s">
        <v>2057</v>
      </c>
      <c r="K258" s="24">
        <v>16327</v>
      </c>
      <c r="M258" s="24">
        <v>23198</v>
      </c>
      <c r="N258" s="22"/>
      <c r="O258" s="36">
        <v>16475</v>
      </c>
      <c r="P258" s="22"/>
      <c r="Q258" s="24">
        <v>23198</v>
      </c>
    </row>
    <row r="259" spans="1:20">
      <c r="A259" s="22">
        <v>13</v>
      </c>
      <c r="B259" s="22">
        <v>2</v>
      </c>
      <c r="C259" s="22">
        <v>6</v>
      </c>
      <c r="F259" s="22">
        <v>3</v>
      </c>
      <c r="G259" s="40" t="s">
        <v>722</v>
      </c>
      <c r="H259" s="22" t="s">
        <v>723</v>
      </c>
      <c r="I259" s="24">
        <v>18784</v>
      </c>
      <c r="K259" s="54"/>
      <c r="L259" s="54"/>
      <c r="M259" s="54"/>
      <c r="N259" s="54"/>
      <c r="O259" s="54"/>
      <c r="P259" s="54"/>
      <c r="Q259" s="54"/>
      <c r="R259" s="54"/>
      <c r="S259" s="54"/>
      <c r="T259" s="54"/>
    </row>
    <row r="260" spans="1:20">
      <c r="A260" s="22">
        <v>13</v>
      </c>
      <c r="B260" s="22">
        <v>2</v>
      </c>
      <c r="C260" s="22">
        <v>7</v>
      </c>
      <c r="F260" s="22">
        <v>3</v>
      </c>
      <c r="G260" s="40" t="s">
        <v>724</v>
      </c>
      <c r="H260" s="22" t="s">
        <v>725</v>
      </c>
      <c r="I260" s="24">
        <v>88227</v>
      </c>
      <c r="K260" s="54"/>
      <c r="L260" s="54"/>
      <c r="M260" s="54"/>
      <c r="N260" s="54"/>
      <c r="O260" s="54"/>
      <c r="P260" s="54"/>
      <c r="Q260" s="54"/>
      <c r="R260" s="54"/>
      <c r="S260" s="54"/>
      <c r="T260" s="54"/>
    </row>
    <row r="261" spans="1:20">
      <c r="A261" s="22">
        <v>13</v>
      </c>
      <c r="B261" s="22">
        <v>2</v>
      </c>
      <c r="C261" s="22">
        <v>5</v>
      </c>
      <c r="F261" s="22">
        <v>3</v>
      </c>
      <c r="G261" s="40" t="s">
        <v>721</v>
      </c>
      <c r="H261" s="22" t="s">
        <v>1398</v>
      </c>
      <c r="I261" s="54"/>
      <c r="J261" s="54"/>
      <c r="K261" s="24">
        <v>13560.75</v>
      </c>
      <c r="M261" s="55"/>
      <c r="N261" s="55"/>
      <c r="O261" s="55"/>
      <c r="P261" s="55"/>
      <c r="Q261" s="55"/>
      <c r="R261" s="55"/>
      <c r="S261" s="55"/>
      <c r="T261" s="55"/>
    </row>
    <row r="262" spans="1:20">
      <c r="A262" s="22">
        <v>13</v>
      </c>
      <c r="B262" s="22">
        <v>2</v>
      </c>
      <c r="C262" s="22">
        <v>6</v>
      </c>
      <c r="F262" s="22">
        <v>3</v>
      </c>
      <c r="G262" s="40" t="s">
        <v>722</v>
      </c>
      <c r="H262" s="22" t="s">
        <v>1399</v>
      </c>
      <c r="I262" s="22"/>
      <c r="J262" s="22"/>
      <c r="K262" s="24">
        <v>4820.84</v>
      </c>
      <c r="M262" s="55"/>
      <c r="N262" s="55"/>
      <c r="O262" s="55"/>
      <c r="P262" s="55"/>
      <c r="Q262" s="55"/>
      <c r="R262" s="55"/>
      <c r="S262" s="55"/>
      <c r="T262" s="55"/>
    </row>
    <row r="263" spans="1:20">
      <c r="A263" s="22">
        <v>13</v>
      </c>
      <c r="B263" s="22">
        <v>2</v>
      </c>
      <c r="C263" s="22">
        <v>5</v>
      </c>
      <c r="F263" s="22">
        <v>3</v>
      </c>
      <c r="G263" s="40" t="s">
        <v>3199</v>
      </c>
      <c r="H263" s="22" t="s">
        <v>3043</v>
      </c>
      <c r="I263" s="22"/>
      <c r="J263" s="22"/>
      <c r="M263" s="22"/>
      <c r="N263" s="22"/>
      <c r="O263" s="22">
        <v>510</v>
      </c>
      <c r="P263" s="22"/>
      <c r="Q263" s="22"/>
      <c r="R263" s="22"/>
      <c r="S263" s="54"/>
      <c r="T263" s="228"/>
    </row>
    <row r="264" spans="1:20">
      <c r="A264" s="22">
        <v>13</v>
      </c>
      <c r="B264" s="22">
        <v>3</v>
      </c>
      <c r="F264" s="22">
        <v>2</v>
      </c>
      <c r="G264" s="40" t="s">
        <v>2058</v>
      </c>
      <c r="H264" s="22" t="s">
        <v>591</v>
      </c>
      <c r="I264" s="24">
        <v>60835</v>
      </c>
      <c r="K264" s="24">
        <v>52329.798999999999</v>
      </c>
      <c r="M264" s="24">
        <v>30552</v>
      </c>
      <c r="O264" s="24">
        <v>30268.7</v>
      </c>
      <c r="Q264" s="24">
        <v>28043</v>
      </c>
      <c r="S264" s="36">
        <v>27890</v>
      </c>
    </row>
    <row r="265" spans="1:20">
      <c r="A265" s="22">
        <v>13</v>
      </c>
      <c r="B265" s="22">
        <v>3</v>
      </c>
      <c r="C265" s="22">
        <v>1</v>
      </c>
      <c r="F265" s="22">
        <v>3</v>
      </c>
      <c r="G265" s="40" t="s">
        <v>726</v>
      </c>
      <c r="H265" s="22" t="s">
        <v>5</v>
      </c>
      <c r="I265" s="24">
        <v>11256</v>
      </c>
      <c r="K265" s="24">
        <v>6503</v>
      </c>
      <c r="M265" s="24">
        <v>1641</v>
      </c>
      <c r="O265" s="24">
        <v>2210</v>
      </c>
      <c r="Q265" s="24">
        <v>691</v>
      </c>
      <c r="S265" s="36">
        <v>610</v>
      </c>
    </row>
    <row r="266" spans="1:20">
      <c r="A266" s="22">
        <v>13</v>
      </c>
      <c r="B266" s="22">
        <v>3</v>
      </c>
      <c r="C266" s="22">
        <v>1</v>
      </c>
      <c r="D266" s="22">
        <v>1</v>
      </c>
      <c r="F266" s="22">
        <v>4</v>
      </c>
      <c r="G266" s="40" t="s">
        <v>3357</v>
      </c>
      <c r="H266" s="22" t="s">
        <v>1400</v>
      </c>
      <c r="I266" s="36"/>
      <c r="J266" s="36"/>
      <c r="K266" s="50">
        <v>6503</v>
      </c>
      <c r="L266" s="50"/>
      <c r="M266" s="36">
        <v>1641</v>
      </c>
      <c r="N266" s="22"/>
      <c r="O266" s="36">
        <v>2210</v>
      </c>
      <c r="P266" s="22"/>
      <c r="Q266" s="36">
        <v>691</v>
      </c>
      <c r="R266" s="22"/>
      <c r="S266" s="36">
        <v>610</v>
      </c>
    </row>
    <row r="267" spans="1:20" hidden="1">
      <c r="E267" s="22">
        <v>1</v>
      </c>
      <c r="F267" s="22">
        <v>5</v>
      </c>
      <c r="G267" s="40"/>
      <c r="H267" s="22" t="s">
        <v>1264</v>
      </c>
      <c r="I267" s="22"/>
      <c r="J267" s="22"/>
      <c r="K267" s="24">
        <v>6483</v>
      </c>
      <c r="M267" s="36">
        <v>1621</v>
      </c>
      <c r="N267" s="22"/>
      <c r="O267" s="36">
        <v>1519</v>
      </c>
      <c r="P267" s="22"/>
      <c r="Q267" s="36"/>
      <c r="R267" s="22"/>
    </row>
    <row r="268" spans="1:20" hidden="1">
      <c r="E268" s="22">
        <v>1</v>
      </c>
      <c r="F268" s="22">
        <v>5</v>
      </c>
      <c r="G268" s="40"/>
      <c r="H268" s="22" t="s">
        <v>1401</v>
      </c>
      <c r="I268" s="22"/>
      <c r="J268" s="22"/>
      <c r="K268" s="24">
        <v>20</v>
      </c>
      <c r="M268" s="36">
        <v>20</v>
      </c>
      <c r="N268" s="22"/>
      <c r="O268" s="36">
        <v>19</v>
      </c>
      <c r="P268" s="22"/>
      <c r="Q268" s="36">
        <v>19</v>
      </c>
    </row>
    <row r="269" spans="1:20" hidden="1">
      <c r="E269" s="22">
        <v>1</v>
      </c>
      <c r="F269" s="22">
        <v>5</v>
      </c>
      <c r="G269" s="40"/>
      <c r="H269" s="22" t="s">
        <v>2498</v>
      </c>
      <c r="I269" s="22"/>
      <c r="J269" s="22"/>
      <c r="M269" s="36"/>
      <c r="N269" s="22"/>
      <c r="O269" s="36">
        <v>672</v>
      </c>
      <c r="P269" s="22"/>
      <c r="Q269" s="36">
        <v>672</v>
      </c>
    </row>
    <row r="270" spans="1:20">
      <c r="A270" s="22">
        <v>13</v>
      </c>
      <c r="B270" s="22">
        <v>3</v>
      </c>
      <c r="C270" s="22">
        <v>2</v>
      </c>
      <c r="F270" s="22">
        <v>3</v>
      </c>
      <c r="G270" s="40" t="s">
        <v>727</v>
      </c>
      <c r="H270" s="22" t="s">
        <v>51</v>
      </c>
      <c r="I270" s="24">
        <v>49577</v>
      </c>
      <c r="K270" s="24">
        <v>45826.64</v>
      </c>
      <c r="M270" s="24">
        <v>28910</v>
      </c>
      <c r="O270" s="24">
        <v>28059</v>
      </c>
      <c r="Q270" s="24">
        <v>27351</v>
      </c>
      <c r="S270" s="36">
        <v>27279</v>
      </c>
    </row>
    <row r="271" spans="1:20">
      <c r="A271" s="22">
        <v>13</v>
      </c>
      <c r="B271" s="22">
        <v>3</v>
      </c>
      <c r="C271" s="22">
        <v>2</v>
      </c>
      <c r="D271" s="22">
        <v>1</v>
      </c>
      <c r="F271" s="22">
        <v>4</v>
      </c>
      <c r="G271" s="40" t="s">
        <v>3358</v>
      </c>
      <c r="H271" s="51" t="s">
        <v>1388</v>
      </c>
      <c r="I271" s="50"/>
      <c r="J271" s="50"/>
      <c r="K271" s="50">
        <v>18029</v>
      </c>
      <c r="L271" s="50"/>
      <c r="M271" s="50">
        <v>116</v>
      </c>
      <c r="N271" s="50"/>
      <c r="O271" s="50">
        <v>161.56700000000001</v>
      </c>
      <c r="P271" s="50"/>
      <c r="Q271" s="50">
        <v>129</v>
      </c>
      <c r="R271" s="50"/>
      <c r="S271" s="36">
        <v>120</v>
      </c>
    </row>
    <row r="272" spans="1:20" hidden="1">
      <c r="E272" s="22">
        <v>1</v>
      </c>
      <c r="F272" s="22">
        <v>5</v>
      </c>
      <c r="G272" s="40"/>
      <c r="H272" s="51" t="s">
        <v>2499</v>
      </c>
      <c r="I272" s="50">
        <v>91</v>
      </c>
      <c r="J272" s="50"/>
      <c r="K272" s="50">
        <v>153</v>
      </c>
      <c r="L272" s="50"/>
      <c r="M272" s="50">
        <v>116</v>
      </c>
      <c r="N272" s="22"/>
      <c r="O272" s="50">
        <v>161.56700000000001</v>
      </c>
      <c r="P272" s="22"/>
      <c r="Q272" s="50">
        <v>129</v>
      </c>
      <c r="R272" s="22"/>
    </row>
    <row r="273" spans="1:19" hidden="1">
      <c r="E273" s="22">
        <v>1</v>
      </c>
      <c r="F273" s="22">
        <v>5</v>
      </c>
      <c r="G273" s="40"/>
      <c r="H273" s="22" t="s">
        <v>1402</v>
      </c>
      <c r="I273" s="50">
        <v>19996</v>
      </c>
      <c r="J273" s="50"/>
      <c r="K273" s="50">
        <v>17876</v>
      </c>
      <c r="L273" s="50"/>
      <c r="M273" s="52"/>
      <c r="N273" s="22"/>
      <c r="O273" s="36"/>
      <c r="P273" s="22"/>
      <c r="Q273" s="52"/>
      <c r="R273" s="22"/>
    </row>
    <row r="274" spans="1:19">
      <c r="A274" s="22">
        <v>13</v>
      </c>
      <c r="B274" s="22">
        <v>3</v>
      </c>
      <c r="C274" s="22">
        <v>2</v>
      </c>
      <c r="D274" s="22">
        <v>2</v>
      </c>
      <c r="F274" s="22">
        <v>4</v>
      </c>
      <c r="G274" s="40" t="s">
        <v>3359</v>
      </c>
      <c r="H274" s="22" t="s">
        <v>1403</v>
      </c>
      <c r="I274" s="36"/>
      <c r="J274" s="36"/>
      <c r="K274" s="50">
        <v>27787</v>
      </c>
      <c r="L274" s="50"/>
      <c r="M274" s="36">
        <v>28794</v>
      </c>
      <c r="N274" s="22"/>
      <c r="O274" s="36">
        <v>27897</v>
      </c>
      <c r="P274" s="22"/>
      <c r="Q274" s="36">
        <v>27222</v>
      </c>
      <c r="R274" s="22"/>
      <c r="S274" s="36">
        <v>27159</v>
      </c>
    </row>
    <row r="275" spans="1:19" hidden="1">
      <c r="E275" s="22">
        <v>1</v>
      </c>
      <c r="F275" s="22">
        <v>5</v>
      </c>
      <c r="G275" s="40"/>
      <c r="H275" s="22" t="s">
        <v>616</v>
      </c>
      <c r="I275" s="50">
        <v>29490</v>
      </c>
      <c r="J275" s="50"/>
      <c r="K275" s="50"/>
      <c r="L275" s="50"/>
      <c r="M275" s="50">
        <v>28794</v>
      </c>
      <c r="N275" s="22"/>
      <c r="O275" s="36">
        <v>27897</v>
      </c>
      <c r="P275" s="22"/>
      <c r="Q275" s="36">
        <v>27222</v>
      </c>
      <c r="R275" s="22"/>
    </row>
    <row r="276" spans="1:19">
      <c r="A276" s="22">
        <v>13</v>
      </c>
      <c r="B276" s="22">
        <v>3</v>
      </c>
      <c r="C276" s="22">
        <v>3</v>
      </c>
      <c r="F276" s="22">
        <v>3</v>
      </c>
      <c r="G276" s="40" t="s">
        <v>728</v>
      </c>
      <c r="H276" s="22" t="s">
        <v>1404</v>
      </c>
      <c r="I276" s="22">
        <v>1.03</v>
      </c>
      <c r="J276" s="22"/>
      <c r="K276" s="22">
        <v>0.158</v>
      </c>
      <c r="L276" s="22"/>
      <c r="M276" s="22">
        <v>1</v>
      </c>
      <c r="N276" s="22"/>
      <c r="O276" s="36">
        <v>0.158</v>
      </c>
      <c r="P276" s="36"/>
      <c r="Q276" s="22">
        <v>1</v>
      </c>
      <c r="R276" s="22"/>
      <c r="S276" s="36">
        <v>1</v>
      </c>
    </row>
    <row r="277" spans="1:19">
      <c r="A277" s="22">
        <v>14</v>
      </c>
      <c r="F277" s="22">
        <v>1</v>
      </c>
      <c r="G277" s="40" t="s">
        <v>2059</v>
      </c>
      <c r="H277" s="22" t="s">
        <v>555</v>
      </c>
      <c r="I277" s="24">
        <v>5284942</v>
      </c>
      <c r="K277" s="24">
        <v>4881395</v>
      </c>
      <c r="M277" s="24">
        <v>4733925</v>
      </c>
      <c r="O277" s="24">
        <v>4667391</v>
      </c>
      <c r="Q277" s="24">
        <v>4605112</v>
      </c>
      <c r="S277" s="36">
        <v>4976723</v>
      </c>
    </row>
    <row r="278" spans="1:19">
      <c r="A278" s="22">
        <v>14</v>
      </c>
      <c r="B278" s="22">
        <v>1</v>
      </c>
      <c r="F278" s="22">
        <v>2</v>
      </c>
      <c r="G278" s="40" t="s">
        <v>2060</v>
      </c>
      <c r="H278" s="22" t="s">
        <v>331</v>
      </c>
      <c r="I278" s="24">
        <v>1121718</v>
      </c>
      <c r="K278" s="24">
        <v>1155630</v>
      </c>
      <c r="M278" s="24">
        <v>1236579</v>
      </c>
      <c r="O278" s="24">
        <v>1250267.3</v>
      </c>
      <c r="Q278" s="24">
        <v>1262395</v>
      </c>
      <c r="S278" s="36">
        <v>1338886</v>
      </c>
    </row>
    <row r="279" spans="1:19">
      <c r="A279" s="22">
        <v>14</v>
      </c>
      <c r="B279" s="22">
        <v>1</v>
      </c>
      <c r="C279" s="22">
        <v>1</v>
      </c>
      <c r="F279" s="22">
        <v>3</v>
      </c>
      <c r="G279" s="40" t="s">
        <v>3200</v>
      </c>
      <c r="H279" s="22" t="s">
        <v>51</v>
      </c>
      <c r="I279" s="24">
        <v>1089525</v>
      </c>
      <c r="K279" s="24">
        <v>1132877</v>
      </c>
      <c r="M279" s="24">
        <v>1210011</v>
      </c>
      <c r="O279" s="24">
        <v>1228885.8999999999</v>
      </c>
      <c r="Q279" s="24">
        <v>1260907</v>
      </c>
      <c r="S279" s="36">
        <v>1337392</v>
      </c>
    </row>
    <row r="280" spans="1:19">
      <c r="A280" s="22">
        <v>14</v>
      </c>
      <c r="B280" s="22">
        <v>1</v>
      </c>
      <c r="C280" s="22">
        <v>1</v>
      </c>
      <c r="D280" s="22">
        <v>1</v>
      </c>
      <c r="F280" s="22">
        <v>4</v>
      </c>
      <c r="G280" s="40" t="s">
        <v>3360</v>
      </c>
      <c r="H280" s="22" t="s">
        <v>1405</v>
      </c>
      <c r="I280" s="36"/>
      <c r="J280" s="36"/>
      <c r="K280" s="24">
        <v>553829.80000000005</v>
      </c>
      <c r="M280" s="36">
        <v>551474</v>
      </c>
      <c r="N280" s="22"/>
      <c r="O280" s="36">
        <v>625741</v>
      </c>
      <c r="P280" s="22"/>
      <c r="Q280" s="36">
        <v>609732</v>
      </c>
      <c r="R280" s="22"/>
      <c r="S280" s="36">
        <v>686764</v>
      </c>
    </row>
    <row r="281" spans="1:19" hidden="1">
      <c r="E281" s="22">
        <v>1</v>
      </c>
      <c r="F281" s="22">
        <v>5</v>
      </c>
      <c r="H281" s="22" t="s">
        <v>1406</v>
      </c>
      <c r="I281" s="50">
        <v>163</v>
      </c>
      <c r="J281" s="50"/>
      <c r="K281" s="50">
        <v>81.599999999999994</v>
      </c>
      <c r="L281" s="50"/>
      <c r="M281" s="50">
        <v>122</v>
      </c>
      <c r="N281" s="22"/>
      <c r="O281" s="36">
        <v>40.799999999999997</v>
      </c>
      <c r="P281" s="22"/>
      <c r="Q281" s="50">
        <v>122</v>
      </c>
      <c r="R281" s="22"/>
    </row>
    <row r="282" spans="1:19" hidden="1">
      <c r="E282" s="22">
        <v>1</v>
      </c>
      <c r="F282" s="22">
        <v>5</v>
      </c>
      <c r="G282" s="40"/>
      <c r="H282" s="22" t="s">
        <v>615</v>
      </c>
      <c r="I282" s="50">
        <v>8197</v>
      </c>
      <c r="J282" s="50"/>
      <c r="K282" s="50">
        <v>7683.7</v>
      </c>
      <c r="L282" s="50"/>
      <c r="M282" s="50">
        <v>9478</v>
      </c>
      <c r="N282" s="22"/>
      <c r="O282" s="36">
        <v>7675.9</v>
      </c>
      <c r="P282" s="22"/>
      <c r="Q282" s="50">
        <v>9478</v>
      </c>
      <c r="R282" s="22"/>
    </row>
    <row r="283" spans="1:19" hidden="1">
      <c r="E283" s="22">
        <v>1</v>
      </c>
      <c r="F283" s="22">
        <v>5</v>
      </c>
      <c r="G283" s="40"/>
      <c r="H283" s="22" t="s">
        <v>158</v>
      </c>
      <c r="I283" s="50">
        <v>137795</v>
      </c>
      <c r="J283" s="50"/>
      <c r="K283" s="50">
        <v>138678.5</v>
      </c>
      <c r="L283" s="50"/>
      <c r="M283" s="50">
        <v>138678</v>
      </c>
      <c r="N283" s="22"/>
      <c r="O283" s="36">
        <v>135857.5</v>
      </c>
      <c r="P283" s="22"/>
      <c r="Q283" s="50">
        <v>136152</v>
      </c>
      <c r="R283" s="22"/>
    </row>
    <row r="284" spans="1:19" hidden="1">
      <c r="E284" s="22">
        <v>1</v>
      </c>
      <c r="F284" s="22">
        <v>5</v>
      </c>
      <c r="G284" s="40"/>
      <c r="H284" s="22" t="s">
        <v>1193</v>
      </c>
      <c r="I284" s="52"/>
      <c r="J284" s="52"/>
      <c r="K284" s="50">
        <v>107086.66</v>
      </c>
      <c r="L284" s="50"/>
      <c r="M284" s="50">
        <v>107086</v>
      </c>
      <c r="N284" s="22"/>
      <c r="O284" s="36">
        <v>143676</v>
      </c>
      <c r="P284" s="22"/>
      <c r="Q284" s="50">
        <v>143676</v>
      </c>
      <c r="R284" s="22"/>
    </row>
    <row r="285" spans="1:19" hidden="1">
      <c r="E285" s="22">
        <v>1</v>
      </c>
      <c r="F285" s="22">
        <v>5</v>
      </c>
      <c r="G285" s="40"/>
      <c r="H285" s="22" t="s">
        <v>1194</v>
      </c>
      <c r="I285" s="52"/>
      <c r="J285" s="52"/>
      <c r="K285" s="50">
        <v>209751</v>
      </c>
      <c r="L285" s="50"/>
      <c r="M285" s="50">
        <v>195296</v>
      </c>
      <c r="N285" s="22"/>
      <c r="O285" s="36">
        <v>238809.60000000001</v>
      </c>
      <c r="P285" s="22"/>
      <c r="Q285" s="50">
        <v>216315</v>
      </c>
      <c r="R285" s="22"/>
    </row>
    <row r="286" spans="1:19" hidden="1">
      <c r="E286" s="22">
        <v>1</v>
      </c>
      <c r="F286" s="22">
        <v>5</v>
      </c>
      <c r="G286" s="40"/>
      <c r="H286" s="22" t="s">
        <v>3044</v>
      </c>
      <c r="I286" s="52"/>
      <c r="J286" s="52"/>
      <c r="K286" s="50">
        <v>14545</v>
      </c>
      <c r="L286" s="50"/>
      <c r="M286" s="50">
        <v>16949</v>
      </c>
      <c r="N286" s="50"/>
      <c r="O286" s="50">
        <v>16944.8</v>
      </c>
      <c r="P286" s="50"/>
      <c r="Q286" s="50">
        <v>16949</v>
      </c>
      <c r="R286" s="22"/>
    </row>
    <row r="287" spans="1:19" hidden="1">
      <c r="E287" s="22">
        <v>1</v>
      </c>
      <c r="F287" s="22">
        <v>5</v>
      </c>
      <c r="G287" s="40"/>
      <c r="H287" s="22" t="s">
        <v>614</v>
      </c>
      <c r="I287" s="50">
        <v>73316</v>
      </c>
      <c r="J287" s="50"/>
      <c r="K287" s="50">
        <v>76002.8</v>
      </c>
      <c r="L287" s="50"/>
      <c r="M287" s="50">
        <v>83865</v>
      </c>
      <c r="N287" s="50"/>
      <c r="O287" s="50">
        <v>82736</v>
      </c>
      <c r="P287" s="50"/>
      <c r="Q287" s="50">
        <v>85521</v>
      </c>
      <c r="R287" s="22"/>
    </row>
    <row r="288" spans="1:19" hidden="1">
      <c r="E288" s="22">
        <v>1</v>
      </c>
      <c r="F288" s="22">
        <v>5</v>
      </c>
      <c r="G288" s="40"/>
      <c r="H288" s="22" t="s">
        <v>2500</v>
      </c>
      <c r="I288" s="50"/>
      <c r="J288" s="50"/>
      <c r="K288" s="50"/>
      <c r="L288" s="50"/>
      <c r="M288" s="50"/>
      <c r="N288" s="50"/>
      <c r="O288" s="50"/>
      <c r="P288" s="50"/>
      <c r="Q288" s="50">
        <v>1519</v>
      </c>
      <c r="R288" s="22"/>
    </row>
    <row r="289" spans="1:19">
      <c r="A289" s="22">
        <v>14</v>
      </c>
      <c r="B289" s="22">
        <v>1</v>
      </c>
      <c r="C289" s="22">
        <v>1</v>
      </c>
      <c r="D289" s="22">
        <v>2</v>
      </c>
      <c r="F289" s="22">
        <v>4</v>
      </c>
      <c r="G289" s="40" t="s">
        <v>3361</v>
      </c>
      <c r="H289" s="22" t="s">
        <v>1388</v>
      </c>
      <c r="I289" s="36"/>
      <c r="J289" s="36"/>
      <c r="K289" s="24">
        <v>238447</v>
      </c>
      <c r="M289" s="36">
        <v>252635</v>
      </c>
      <c r="N289" s="22"/>
      <c r="O289" s="36">
        <v>244059.88</v>
      </c>
      <c r="P289" s="22"/>
      <c r="Q289" s="36">
        <v>281086</v>
      </c>
      <c r="R289" s="22"/>
      <c r="S289" s="36">
        <v>282129</v>
      </c>
    </row>
    <row r="290" spans="1:19" hidden="1">
      <c r="E290" s="22">
        <v>1</v>
      </c>
      <c r="F290" s="22">
        <v>5</v>
      </c>
      <c r="G290" s="40"/>
      <c r="H290" s="22" t="s">
        <v>1407</v>
      </c>
      <c r="I290" s="49"/>
      <c r="J290" s="49"/>
      <c r="K290" s="50">
        <v>3343.5</v>
      </c>
      <c r="L290" s="50"/>
      <c r="M290" s="36"/>
      <c r="N290" s="22"/>
      <c r="O290" s="36">
        <v>5048</v>
      </c>
      <c r="P290" s="22"/>
      <c r="Q290" s="36">
        <v>5763</v>
      </c>
      <c r="R290" s="22"/>
    </row>
    <row r="291" spans="1:19" hidden="1">
      <c r="E291" s="22">
        <v>1</v>
      </c>
      <c r="F291" s="22">
        <v>5</v>
      </c>
      <c r="G291" s="40"/>
      <c r="H291" s="22" t="s">
        <v>1408</v>
      </c>
      <c r="I291" s="53"/>
      <c r="J291" s="53"/>
      <c r="K291" s="50">
        <v>245.66</v>
      </c>
      <c r="L291" s="50"/>
      <c r="M291" s="50"/>
      <c r="N291" s="22"/>
      <c r="O291" s="36">
        <v>697.7</v>
      </c>
      <c r="P291" s="22"/>
      <c r="Q291" s="50">
        <v>617</v>
      </c>
      <c r="R291" s="22"/>
    </row>
    <row r="292" spans="1:19" hidden="1">
      <c r="E292" s="22">
        <v>1</v>
      </c>
      <c r="F292" s="22">
        <v>5</v>
      </c>
      <c r="G292" s="40"/>
      <c r="H292" s="22" t="s">
        <v>613</v>
      </c>
      <c r="I292" s="50">
        <v>136357</v>
      </c>
      <c r="J292" s="50"/>
      <c r="K292" s="50">
        <v>140004</v>
      </c>
      <c r="L292" s="50"/>
      <c r="M292" s="50">
        <v>141610</v>
      </c>
      <c r="N292" s="22"/>
      <c r="O292" s="36">
        <v>135382.5</v>
      </c>
      <c r="P292" s="22"/>
      <c r="Q292" s="50">
        <v>141610</v>
      </c>
      <c r="R292" s="22"/>
    </row>
    <row r="293" spans="1:19" hidden="1">
      <c r="E293" s="22">
        <v>1</v>
      </c>
      <c r="F293" s="22">
        <v>5</v>
      </c>
      <c r="G293" s="40"/>
      <c r="H293" s="22" t="s">
        <v>612</v>
      </c>
      <c r="I293" s="50">
        <v>78454</v>
      </c>
      <c r="J293" s="50"/>
      <c r="K293" s="50">
        <v>94854</v>
      </c>
      <c r="L293" s="50"/>
      <c r="M293" s="50">
        <v>104615</v>
      </c>
      <c r="N293" s="22"/>
      <c r="O293" s="36">
        <v>89895.7</v>
      </c>
      <c r="P293" s="22"/>
      <c r="Q293" s="50">
        <v>107306</v>
      </c>
      <c r="R293" s="22"/>
    </row>
    <row r="294" spans="1:19" hidden="1">
      <c r="E294" s="22">
        <v>1</v>
      </c>
      <c r="F294" s="22">
        <v>5</v>
      </c>
      <c r="G294" s="40"/>
      <c r="H294" s="22" t="s">
        <v>2501</v>
      </c>
      <c r="I294" s="52"/>
      <c r="J294" s="52"/>
      <c r="K294" s="52"/>
      <c r="L294" s="52"/>
      <c r="M294" s="52"/>
      <c r="N294" s="22"/>
      <c r="O294" s="36">
        <v>13036</v>
      </c>
      <c r="P294" s="22"/>
      <c r="Q294" s="50">
        <v>25790</v>
      </c>
      <c r="R294" s="22"/>
    </row>
    <row r="295" spans="1:19">
      <c r="A295" s="22">
        <v>14</v>
      </c>
      <c r="B295" s="22">
        <v>1</v>
      </c>
      <c r="C295" s="22">
        <v>1</v>
      </c>
      <c r="D295" s="22">
        <v>3</v>
      </c>
      <c r="F295" s="22">
        <v>4</v>
      </c>
      <c r="G295" s="40" t="s">
        <v>3362</v>
      </c>
      <c r="H295" s="22" t="s">
        <v>1195</v>
      </c>
      <c r="I295" s="50"/>
      <c r="J295" s="50"/>
      <c r="K295" s="50">
        <v>0</v>
      </c>
      <c r="L295" s="50"/>
      <c r="M295" s="50">
        <v>51938</v>
      </c>
      <c r="N295" s="22"/>
      <c r="O295" s="36">
        <v>23572</v>
      </c>
      <c r="P295" s="22"/>
      <c r="Q295" s="50">
        <v>30536</v>
      </c>
      <c r="R295" s="50"/>
      <c r="S295" s="36">
        <v>31103</v>
      </c>
    </row>
    <row r="296" spans="1:19">
      <c r="A296" s="22">
        <v>14</v>
      </c>
      <c r="B296" s="22">
        <v>1</v>
      </c>
      <c r="C296" s="22">
        <v>1</v>
      </c>
      <c r="D296" s="22">
        <v>4</v>
      </c>
      <c r="F296" s="22">
        <v>4</v>
      </c>
      <c r="G296" s="40" t="s">
        <v>3363</v>
      </c>
      <c r="H296" s="22" t="s">
        <v>1196</v>
      </c>
      <c r="I296" s="50"/>
      <c r="J296" s="50"/>
      <c r="K296" s="50">
        <v>0</v>
      </c>
      <c r="L296" s="50"/>
      <c r="M296" s="50">
        <v>10940</v>
      </c>
      <c r="N296" s="22"/>
      <c r="O296" s="36">
        <v>8612.5</v>
      </c>
      <c r="P296" s="22"/>
      <c r="Q296" s="50">
        <v>11190</v>
      </c>
      <c r="R296" s="50"/>
      <c r="S296" s="36">
        <v>10847</v>
      </c>
    </row>
    <row r="297" spans="1:19">
      <c r="A297" s="22">
        <v>14</v>
      </c>
      <c r="B297" s="22">
        <v>1</v>
      </c>
      <c r="C297" s="22">
        <v>1</v>
      </c>
      <c r="D297" s="22">
        <v>5</v>
      </c>
      <c r="F297" s="22">
        <v>4</v>
      </c>
      <c r="G297" s="40" t="s">
        <v>3364</v>
      </c>
      <c r="H297" s="22" t="s">
        <v>1197</v>
      </c>
      <c r="I297" s="50"/>
      <c r="J297" s="50"/>
      <c r="K297" s="50">
        <v>137713</v>
      </c>
      <c r="L297" s="50"/>
      <c r="M297" s="50">
        <v>135940</v>
      </c>
      <c r="N297" s="22"/>
      <c r="O297" s="36">
        <v>148531</v>
      </c>
      <c r="P297" s="22"/>
      <c r="Q297" s="50">
        <v>149012</v>
      </c>
      <c r="R297" s="50"/>
      <c r="S297" s="36">
        <v>149012</v>
      </c>
    </row>
    <row r="298" spans="1:19">
      <c r="A298" s="22">
        <v>14</v>
      </c>
      <c r="B298" s="22">
        <v>1</v>
      </c>
      <c r="C298" s="22">
        <v>1</v>
      </c>
      <c r="D298" s="22">
        <v>6</v>
      </c>
      <c r="F298" s="22">
        <v>4</v>
      </c>
      <c r="G298" s="40" t="s">
        <v>3365</v>
      </c>
      <c r="H298" s="22" t="s">
        <v>1198</v>
      </c>
      <c r="I298" s="50"/>
      <c r="J298" s="50"/>
      <c r="K298" s="50">
        <v>16.66</v>
      </c>
      <c r="L298" s="50"/>
      <c r="M298" s="50">
        <v>107361</v>
      </c>
      <c r="N298" s="22"/>
      <c r="O298" s="36">
        <v>93000.8</v>
      </c>
      <c r="P298" s="22"/>
      <c r="Q298" s="50">
        <v>89977</v>
      </c>
      <c r="R298" s="50"/>
      <c r="S298" s="36">
        <v>89865</v>
      </c>
    </row>
    <row r="299" spans="1:19">
      <c r="A299" s="22">
        <v>14</v>
      </c>
      <c r="B299" s="22">
        <v>1</v>
      </c>
      <c r="C299" s="22">
        <v>1</v>
      </c>
      <c r="D299" s="22">
        <v>7</v>
      </c>
      <c r="F299" s="22">
        <v>4</v>
      </c>
      <c r="G299" s="40" t="s">
        <v>3366</v>
      </c>
      <c r="H299" s="22" t="s">
        <v>1199</v>
      </c>
      <c r="I299" s="50"/>
      <c r="J299" s="50"/>
      <c r="K299" s="50">
        <v>0</v>
      </c>
      <c r="L299" s="50"/>
      <c r="M299" s="50">
        <v>21477</v>
      </c>
      <c r="N299" s="50"/>
      <c r="O299" s="50">
        <v>18455</v>
      </c>
      <c r="P299" s="50"/>
      <c r="Q299" s="50">
        <v>23282</v>
      </c>
      <c r="R299" s="50"/>
      <c r="S299" s="36">
        <v>22637</v>
      </c>
    </row>
    <row r="300" spans="1:19">
      <c r="A300" s="22">
        <v>14</v>
      </c>
      <c r="B300" s="22">
        <v>1</v>
      </c>
      <c r="C300" s="22">
        <v>1</v>
      </c>
      <c r="D300" s="22">
        <v>8</v>
      </c>
      <c r="F300" s="22">
        <v>4</v>
      </c>
      <c r="G300" s="40" t="s">
        <v>3367</v>
      </c>
      <c r="H300" s="22" t="s">
        <v>1200</v>
      </c>
      <c r="I300" s="50"/>
      <c r="J300" s="50"/>
      <c r="K300" s="50">
        <v>202870.66</v>
      </c>
      <c r="L300" s="50"/>
      <c r="M300" s="50">
        <v>33913</v>
      </c>
      <c r="N300" s="50"/>
      <c r="O300" s="50">
        <v>37860</v>
      </c>
      <c r="P300" s="50"/>
      <c r="Q300" s="50">
        <v>229</v>
      </c>
      <c r="R300" s="50"/>
      <c r="S300" s="36">
        <v>225</v>
      </c>
    </row>
    <row r="301" spans="1:19">
      <c r="A301" s="22">
        <v>14</v>
      </c>
      <c r="B301" s="22">
        <v>1</v>
      </c>
      <c r="C301" s="22">
        <v>1</v>
      </c>
      <c r="D301" s="22">
        <v>9</v>
      </c>
      <c r="F301" s="22">
        <v>4</v>
      </c>
      <c r="G301" s="40" t="s">
        <v>3368</v>
      </c>
      <c r="H301" s="22" t="s">
        <v>1201</v>
      </c>
      <c r="I301" s="50"/>
      <c r="J301" s="50"/>
      <c r="K301" s="52"/>
      <c r="L301" s="52"/>
      <c r="M301" s="50">
        <v>44333</v>
      </c>
      <c r="N301" s="50"/>
      <c r="O301" s="50">
        <v>29053</v>
      </c>
      <c r="P301" s="50"/>
      <c r="Q301" s="52"/>
      <c r="R301" s="50"/>
    </row>
    <row r="302" spans="1:19">
      <c r="A302" s="22">
        <v>14</v>
      </c>
      <c r="B302" s="22">
        <v>1</v>
      </c>
      <c r="C302" s="22">
        <v>1</v>
      </c>
      <c r="D302" s="22">
        <v>9</v>
      </c>
      <c r="F302" s="22">
        <v>4</v>
      </c>
      <c r="G302" s="40" t="s">
        <v>3368</v>
      </c>
      <c r="H302" s="22" t="s">
        <v>2491</v>
      </c>
      <c r="I302" s="50"/>
      <c r="J302" s="50"/>
      <c r="K302" s="52"/>
      <c r="L302" s="52"/>
      <c r="M302" s="52"/>
      <c r="N302" s="52"/>
      <c r="O302" s="52"/>
      <c r="P302" s="50"/>
      <c r="Q302" s="50">
        <v>33602</v>
      </c>
      <c r="R302" s="50"/>
      <c r="S302" s="36">
        <v>34022</v>
      </c>
    </row>
    <row r="303" spans="1:19">
      <c r="A303" s="22">
        <v>14</v>
      </c>
      <c r="B303" s="22">
        <v>1</v>
      </c>
      <c r="C303" s="22">
        <v>1</v>
      </c>
      <c r="D303" s="22">
        <v>10</v>
      </c>
      <c r="F303" s="22">
        <v>4</v>
      </c>
      <c r="G303" s="40" t="s">
        <v>3369</v>
      </c>
      <c r="H303" s="22" t="s">
        <v>2492</v>
      </c>
      <c r="I303" s="50"/>
      <c r="J303" s="50"/>
      <c r="K303" s="52"/>
      <c r="L303" s="52"/>
      <c r="M303" s="52"/>
      <c r="N303" s="52"/>
      <c r="O303" s="52"/>
      <c r="P303" s="50"/>
      <c r="Q303" s="50">
        <v>1488</v>
      </c>
      <c r="R303" s="50"/>
      <c r="S303" s="36">
        <v>30788</v>
      </c>
    </row>
    <row r="304" spans="1:19">
      <c r="A304" s="22">
        <v>14</v>
      </c>
      <c r="B304" s="22">
        <v>1</v>
      </c>
      <c r="C304" s="22">
        <v>2</v>
      </c>
      <c r="F304" s="22">
        <v>3</v>
      </c>
      <c r="G304" s="40" t="s">
        <v>1202</v>
      </c>
      <c r="H304" s="22" t="s">
        <v>79</v>
      </c>
      <c r="K304" s="24">
        <v>0</v>
      </c>
      <c r="M304" s="24">
        <v>199</v>
      </c>
      <c r="O304" s="24">
        <v>0</v>
      </c>
      <c r="Q304" s="24">
        <v>1488</v>
      </c>
      <c r="S304" s="36">
        <v>1494</v>
      </c>
    </row>
    <row r="305" spans="1:19">
      <c r="A305" s="22">
        <v>14</v>
      </c>
      <c r="B305" s="22">
        <v>1</v>
      </c>
      <c r="C305" s="22">
        <v>2</v>
      </c>
      <c r="D305" s="22">
        <v>1</v>
      </c>
      <c r="F305" s="22">
        <v>4</v>
      </c>
      <c r="G305" s="40" t="s">
        <v>3370</v>
      </c>
      <c r="H305" s="22" t="s">
        <v>1409</v>
      </c>
      <c r="I305" s="50"/>
      <c r="J305" s="50"/>
      <c r="K305" s="50">
        <v>0</v>
      </c>
      <c r="L305" s="50"/>
      <c r="M305" s="50">
        <v>199</v>
      </c>
      <c r="N305" s="22"/>
      <c r="O305" s="36">
        <v>0</v>
      </c>
      <c r="P305" s="22"/>
      <c r="Q305" s="50">
        <v>1488</v>
      </c>
      <c r="R305" s="22"/>
      <c r="S305" s="36">
        <v>1494</v>
      </c>
    </row>
    <row r="306" spans="1:19" hidden="1">
      <c r="E306" s="22">
        <v>1</v>
      </c>
      <c r="F306" s="22">
        <v>5</v>
      </c>
      <c r="G306" s="40"/>
      <c r="H306" s="22" t="s">
        <v>2061</v>
      </c>
      <c r="I306" s="22"/>
      <c r="J306" s="22"/>
      <c r="K306" s="36"/>
      <c r="L306" s="36"/>
      <c r="M306" s="50">
        <v>199</v>
      </c>
      <c r="N306" s="22"/>
      <c r="O306" s="36"/>
      <c r="P306" s="22"/>
      <c r="Q306" s="36">
        <v>198</v>
      </c>
      <c r="R306" s="22"/>
    </row>
    <row r="307" spans="1:19" hidden="1">
      <c r="E307" s="22">
        <v>1</v>
      </c>
      <c r="F307" s="22">
        <v>5</v>
      </c>
      <c r="G307" s="40"/>
      <c r="H307" s="22" t="s">
        <v>2502</v>
      </c>
      <c r="I307" s="22"/>
      <c r="J307" s="22"/>
      <c r="K307" s="36"/>
      <c r="L307" s="36"/>
      <c r="M307" s="50"/>
      <c r="N307" s="22"/>
      <c r="O307" s="36"/>
      <c r="P307" s="22"/>
      <c r="Q307" s="36">
        <v>1290</v>
      </c>
      <c r="R307" s="22"/>
    </row>
    <row r="308" spans="1:19">
      <c r="A308" s="22">
        <v>14</v>
      </c>
      <c r="B308" s="22">
        <v>1</v>
      </c>
      <c r="C308" s="22">
        <v>3</v>
      </c>
      <c r="F308" s="22">
        <v>3</v>
      </c>
      <c r="G308" s="40" t="s">
        <v>3201</v>
      </c>
      <c r="H308" s="22" t="s">
        <v>1410</v>
      </c>
      <c r="I308" s="24">
        <v>32193</v>
      </c>
      <c r="K308" s="24">
        <v>22752.799999999999</v>
      </c>
      <c r="M308" s="24">
        <v>262369</v>
      </c>
      <c r="O308" s="24">
        <v>21381.4</v>
      </c>
      <c r="Q308" s="24">
        <v>0</v>
      </c>
      <c r="S308" s="54"/>
    </row>
    <row r="309" spans="1:19">
      <c r="A309" s="22">
        <v>14</v>
      </c>
      <c r="B309" s="22">
        <v>1</v>
      </c>
      <c r="C309" s="22">
        <v>3</v>
      </c>
      <c r="D309" s="22">
        <v>1</v>
      </c>
      <c r="F309" s="22">
        <v>4</v>
      </c>
      <c r="G309" s="40"/>
      <c r="H309" s="22" t="s">
        <v>2062</v>
      </c>
      <c r="I309" s="50"/>
      <c r="J309" s="50"/>
      <c r="K309" s="24">
        <v>22752.799999999999</v>
      </c>
      <c r="L309" s="50"/>
      <c r="M309" s="24">
        <v>262369</v>
      </c>
      <c r="N309" s="22" t="s">
        <v>1411</v>
      </c>
      <c r="O309" s="24">
        <v>21381.4</v>
      </c>
      <c r="P309" s="22" t="s">
        <v>1411</v>
      </c>
      <c r="Q309" s="165"/>
      <c r="R309" s="22"/>
      <c r="S309" s="54"/>
    </row>
    <row r="310" spans="1:19">
      <c r="A310" s="22">
        <v>14</v>
      </c>
      <c r="B310" s="22">
        <v>2</v>
      </c>
      <c r="F310" s="22">
        <v>2</v>
      </c>
      <c r="G310" s="40" t="s">
        <v>2063</v>
      </c>
      <c r="H310" s="22" t="s">
        <v>341</v>
      </c>
      <c r="I310" s="24">
        <v>3375689</v>
      </c>
      <c r="K310" s="24">
        <v>3325094.78</v>
      </c>
      <c r="M310" s="24">
        <v>2841992</v>
      </c>
      <c r="O310" s="24">
        <v>3001486</v>
      </c>
      <c r="Q310" s="24">
        <v>2588283</v>
      </c>
      <c r="S310" s="36">
        <v>2923638</v>
      </c>
    </row>
    <row r="311" spans="1:19">
      <c r="A311" s="22">
        <v>14</v>
      </c>
      <c r="B311" s="22">
        <v>2</v>
      </c>
      <c r="C311" s="22">
        <v>1</v>
      </c>
      <c r="F311" s="22">
        <v>3</v>
      </c>
      <c r="G311" s="40" t="s">
        <v>3202</v>
      </c>
      <c r="H311" s="22" t="s">
        <v>5</v>
      </c>
      <c r="I311" s="24">
        <v>982619</v>
      </c>
      <c r="K311" s="24">
        <v>1122775.7</v>
      </c>
      <c r="M311" s="24">
        <v>929920</v>
      </c>
      <c r="O311" s="24">
        <v>1190501</v>
      </c>
      <c r="Q311" s="24">
        <v>900104</v>
      </c>
      <c r="S311" s="36">
        <v>900111</v>
      </c>
    </row>
    <row r="312" spans="1:19">
      <c r="A312" s="22">
        <v>14</v>
      </c>
      <c r="B312" s="22">
        <v>2</v>
      </c>
      <c r="C312" s="22">
        <v>1</v>
      </c>
      <c r="D312" s="22">
        <v>1</v>
      </c>
      <c r="F312" s="22">
        <v>4</v>
      </c>
      <c r="G312" s="40" t="s">
        <v>3371</v>
      </c>
      <c r="H312" s="22" t="s">
        <v>1412</v>
      </c>
      <c r="I312" s="166">
        <v>981185</v>
      </c>
      <c r="J312" s="166"/>
      <c r="K312" s="166">
        <v>1122775.7</v>
      </c>
      <c r="L312" s="166"/>
      <c r="M312" s="166">
        <v>929873</v>
      </c>
      <c r="N312" s="166"/>
      <c r="O312" s="166">
        <v>1189713</v>
      </c>
      <c r="P312" s="166"/>
      <c r="Q312" s="166">
        <v>900000</v>
      </c>
      <c r="R312" s="166"/>
      <c r="S312" s="36">
        <v>900000</v>
      </c>
    </row>
    <row r="313" spans="1:19">
      <c r="A313" s="22">
        <v>14</v>
      </c>
      <c r="B313" s="22">
        <v>2</v>
      </c>
      <c r="C313" s="22">
        <v>1</v>
      </c>
      <c r="D313" s="22">
        <v>2</v>
      </c>
      <c r="F313" s="22">
        <v>4</v>
      </c>
      <c r="G313" s="40" t="s">
        <v>3372</v>
      </c>
      <c r="H313" s="22" t="s">
        <v>1413</v>
      </c>
      <c r="I313" s="166"/>
      <c r="J313" s="166"/>
      <c r="K313" s="166">
        <v>39.700000000000003</v>
      </c>
      <c r="L313" s="166"/>
      <c r="M313" s="166">
        <v>47</v>
      </c>
      <c r="N313" s="166"/>
      <c r="O313" s="166">
        <v>35</v>
      </c>
      <c r="P313" s="166"/>
      <c r="Q313" s="166">
        <v>104</v>
      </c>
      <c r="R313" s="166"/>
      <c r="S313" s="36">
        <v>111</v>
      </c>
    </row>
    <row r="314" spans="1:19">
      <c r="A314" s="22">
        <v>14</v>
      </c>
      <c r="B314" s="22">
        <v>2</v>
      </c>
      <c r="C314" s="22">
        <v>2</v>
      </c>
      <c r="F314" s="22">
        <v>3</v>
      </c>
      <c r="G314" s="40" t="s">
        <v>729</v>
      </c>
      <c r="H314" s="22" t="s">
        <v>51</v>
      </c>
      <c r="I314" s="24">
        <v>1317592</v>
      </c>
      <c r="K314" s="24">
        <v>1322152.6399999999</v>
      </c>
      <c r="M314" s="24">
        <v>1201928</v>
      </c>
      <c r="O314" s="24">
        <v>1167383</v>
      </c>
      <c r="Q314" s="24">
        <v>1241167</v>
      </c>
      <c r="S314" s="36">
        <v>1498480</v>
      </c>
    </row>
    <row r="315" spans="1:19">
      <c r="A315" s="40">
        <v>14</v>
      </c>
      <c r="B315" s="22">
        <v>2</v>
      </c>
      <c r="C315" s="22">
        <v>2</v>
      </c>
      <c r="D315" s="22">
        <v>1</v>
      </c>
      <c r="F315" s="22">
        <v>4</v>
      </c>
      <c r="G315" s="40" t="s">
        <v>4103</v>
      </c>
      <c r="H315" s="51" t="s">
        <v>1405</v>
      </c>
      <c r="I315" s="50"/>
      <c r="J315" s="50"/>
      <c r="K315" s="50">
        <v>364257</v>
      </c>
      <c r="L315" s="50"/>
      <c r="M315" s="50">
        <v>398592</v>
      </c>
      <c r="N315" s="50"/>
      <c r="O315" s="50">
        <v>331020</v>
      </c>
      <c r="P315" s="50"/>
      <c r="Q315" s="50">
        <v>342899</v>
      </c>
      <c r="R315" s="50"/>
      <c r="S315" s="36">
        <v>360596</v>
      </c>
    </row>
    <row r="316" spans="1:19" hidden="1">
      <c r="A316" s="40"/>
      <c r="E316" s="22">
        <v>1</v>
      </c>
      <c r="F316" s="22">
        <v>5</v>
      </c>
      <c r="H316" s="51" t="s">
        <v>1414</v>
      </c>
      <c r="I316" s="50">
        <v>5000</v>
      </c>
      <c r="J316" s="50"/>
      <c r="K316" s="36">
        <v>7500</v>
      </c>
      <c r="L316" s="36"/>
      <c r="M316" s="36">
        <v>7500</v>
      </c>
      <c r="N316" s="22"/>
      <c r="O316" s="36">
        <v>7500</v>
      </c>
      <c r="P316" s="22"/>
      <c r="Q316" s="36">
        <v>5000</v>
      </c>
      <c r="R316" s="22"/>
    </row>
    <row r="317" spans="1:19" hidden="1">
      <c r="A317" s="40"/>
      <c r="E317" s="22">
        <v>1</v>
      </c>
      <c r="F317" s="22">
        <v>5</v>
      </c>
      <c r="G317" s="40"/>
      <c r="H317" s="51" t="s">
        <v>332</v>
      </c>
      <c r="I317" s="50">
        <v>6612</v>
      </c>
      <c r="J317" s="50"/>
      <c r="K317" s="36">
        <v>6212</v>
      </c>
      <c r="L317" s="36"/>
      <c r="M317" s="36">
        <v>7557</v>
      </c>
      <c r="N317" s="22"/>
      <c r="O317" s="36">
        <v>4264</v>
      </c>
      <c r="P317" s="22"/>
      <c r="Q317" s="36">
        <v>7557</v>
      </c>
      <c r="R317" s="22"/>
    </row>
    <row r="318" spans="1:19" hidden="1">
      <c r="A318" s="40"/>
      <c r="E318" s="22">
        <v>1</v>
      </c>
      <c r="F318" s="22">
        <v>5</v>
      </c>
      <c r="G318" s="40"/>
      <c r="H318" s="51" t="s">
        <v>598</v>
      </c>
      <c r="I318" s="50">
        <v>1557</v>
      </c>
      <c r="J318" s="50"/>
      <c r="K318" s="54"/>
      <c r="L318" s="54"/>
      <c r="M318" s="54"/>
      <c r="N318" s="22"/>
      <c r="O318" s="36"/>
      <c r="P318" s="22"/>
      <c r="Q318" s="54"/>
      <c r="R318" s="22"/>
    </row>
    <row r="319" spans="1:19" hidden="1">
      <c r="A319" s="40"/>
      <c r="E319" s="22">
        <v>1</v>
      </c>
      <c r="F319" s="22">
        <v>5</v>
      </c>
      <c r="G319" s="40"/>
      <c r="H319" s="51" t="s">
        <v>333</v>
      </c>
      <c r="I319" s="50">
        <v>8</v>
      </c>
      <c r="J319" s="50"/>
      <c r="K319" s="36">
        <v>8</v>
      </c>
      <c r="L319" s="36"/>
      <c r="M319" s="36">
        <v>20</v>
      </c>
      <c r="N319" s="22"/>
      <c r="O319" s="36">
        <v>1</v>
      </c>
      <c r="P319" s="22"/>
      <c r="Q319" s="36">
        <v>19</v>
      </c>
      <c r="R319" s="22"/>
    </row>
    <row r="320" spans="1:19" hidden="1">
      <c r="A320" s="40"/>
      <c r="E320" s="22">
        <v>1</v>
      </c>
      <c r="F320" s="22">
        <v>5</v>
      </c>
      <c r="G320" s="40"/>
      <c r="H320" s="51" t="s">
        <v>1415</v>
      </c>
      <c r="I320" s="50">
        <v>91</v>
      </c>
      <c r="J320" s="50"/>
      <c r="K320" s="36">
        <v>115</v>
      </c>
      <c r="L320" s="36"/>
      <c r="M320" s="36">
        <v>247</v>
      </c>
      <c r="N320" s="22"/>
      <c r="O320" s="36">
        <v>14</v>
      </c>
      <c r="P320" s="22"/>
      <c r="Q320" s="36">
        <v>246</v>
      </c>
      <c r="R320" s="22"/>
    </row>
    <row r="321" spans="1:18" hidden="1">
      <c r="A321" s="40"/>
      <c r="E321" s="22">
        <v>1</v>
      </c>
      <c r="F321" s="22">
        <v>5</v>
      </c>
      <c r="G321" s="40"/>
      <c r="H321" s="51" t="s">
        <v>178</v>
      </c>
      <c r="I321" s="50">
        <v>12495</v>
      </c>
      <c r="J321" s="50"/>
      <c r="K321" s="36">
        <v>12495</v>
      </c>
      <c r="L321" s="36"/>
      <c r="M321" s="36">
        <v>12495</v>
      </c>
      <c r="N321" s="22"/>
      <c r="O321" s="36">
        <v>12495</v>
      </c>
      <c r="P321" s="22"/>
      <c r="Q321" s="36">
        <v>12495</v>
      </c>
      <c r="R321" s="22"/>
    </row>
    <row r="322" spans="1:18" hidden="1">
      <c r="A322" s="40"/>
      <c r="E322" s="22">
        <v>1</v>
      </c>
      <c r="F322" s="22">
        <v>5</v>
      </c>
      <c r="G322" s="40"/>
      <c r="H322" s="51" t="s">
        <v>1416</v>
      </c>
      <c r="I322" s="50">
        <v>6547</v>
      </c>
      <c r="J322" s="50"/>
      <c r="K322" s="36">
        <v>1951</v>
      </c>
      <c r="L322" s="36"/>
      <c r="M322" s="36"/>
      <c r="N322" s="22"/>
      <c r="O322" s="36"/>
      <c r="P322" s="22"/>
      <c r="Q322" s="54"/>
      <c r="R322" s="22"/>
    </row>
    <row r="323" spans="1:18" hidden="1">
      <c r="A323" s="40"/>
      <c r="E323" s="22">
        <v>1</v>
      </c>
      <c r="F323" s="22">
        <v>5</v>
      </c>
      <c r="G323" s="40"/>
      <c r="H323" s="51" t="s">
        <v>3045</v>
      </c>
      <c r="I323" s="53"/>
      <c r="J323" s="53"/>
      <c r="K323" s="36">
        <v>6089</v>
      </c>
      <c r="L323" s="36"/>
      <c r="M323" s="36">
        <v>18359</v>
      </c>
      <c r="N323" s="22"/>
      <c r="O323" s="36">
        <v>5328</v>
      </c>
      <c r="P323" s="22"/>
      <c r="Q323" s="36">
        <v>550</v>
      </c>
      <c r="R323" s="22"/>
    </row>
    <row r="324" spans="1:18" hidden="1">
      <c r="A324" s="40"/>
      <c r="E324" s="22">
        <v>1</v>
      </c>
      <c r="F324" s="22">
        <v>5</v>
      </c>
      <c r="G324" s="40"/>
      <c r="H324" s="51" t="s">
        <v>2064</v>
      </c>
      <c r="I324" s="53"/>
      <c r="J324" s="53"/>
      <c r="K324" s="36">
        <v>14492</v>
      </c>
      <c r="L324" s="36"/>
      <c r="M324" s="36">
        <v>19858</v>
      </c>
      <c r="N324" s="22"/>
      <c r="O324" s="36">
        <v>15814</v>
      </c>
      <c r="P324" s="22"/>
      <c r="Q324" s="36">
        <v>23973</v>
      </c>
      <c r="R324" s="22"/>
    </row>
    <row r="325" spans="1:18" hidden="1">
      <c r="A325" s="40"/>
      <c r="E325" s="22">
        <v>1</v>
      </c>
      <c r="F325" s="22">
        <v>5</v>
      </c>
      <c r="G325" s="40"/>
      <c r="H325" s="51" t="s">
        <v>1417</v>
      </c>
      <c r="I325" s="36">
        <v>170198</v>
      </c>
      <c r="J325" s="36"/>
      <c r="K325" s="36">
        <v>178273</v>
      </c>
      <c r="L325" s="36"/>
      <c r="M325" s="36">
        <v>186825</v>
      </c>
      <c r="N325" s="22"/>
      <c r="O325" s="36">
        <v>183668</v>
      </c>
      <c r="P325" s="22"/>
      <c r="Q325" s="36">
        <v>172104</v>
      </c>
      <c r="R325" s="22"/>
    </row>
    <row r="326" spans="1:18" hidden="1">
      <c r="A326" s="40"/>
      <c r="E326" s="22">
        <v>1</v>
      </c>
      <c r="F326" s="22">
        <v>5</v>
      </c>
      <c r="G326" s="40"/>
      <c r="H326" s="51" t="s">
        <v>1418</v>
      </c>
      <c r="I326" s="36">
        <v>32241</v>
      </c>
      <c r="J326" s="36"/>
      <c r="K326" s="36">
        <v>34664</v>
      </c>
      <c r="L326" s="36"/>
      <c r="M326" s="36">
        <v>33441</v>
      </c>
      <c r="N326" s="22"/>
      <c r="O326" s="36">
        <v>33334</v>
      </c>
      <c r="P326" s="22"/>
      <c r="Q326" s="36">
        <v>33585</v>
      </c>
      <c r="R326" s="22"/>
    </row>
    <row r="327" spans="1:18" hidden="1">
      <c r="A327" s="40"/>
      <c r="E327" s="22">
        <v>1</v>
      </c>
      <c r="F327" s="22">
        <v>5</v>
      </c>
      <c r="G327" s="40"/>
      <c r="H327" s="51" t="s">
        <v>1419</v>
      </c>
      <c r="I327" s="36">
        <v>466</v>
      </c>
      <c r="J327" s="36"/>
      <c r="K327" s="36">
        <v>453</v>
      </c>
      <c r="L327" s="36"/>
      <c r="M327" s="36">
        <v>668</v>
      </c>
      <c r="N327" s="22"/>
      <c r="O327" s="36">
        <v>521</v>
      </c>
      <c r="P327" s="22"/>
      <c r="Q327" s="36">
        <v>668</v>
      </c>
      <c r="R327" s="22"/>
    </row>
    <row r="328" spans="1:18" hidden="1">
      <c r="A328" s="40"/>
      <c r="E328" s="22">
        <v>1</v>
      </c>
      <c r="F328" s="22">
        <v>5</v>
      </c>
      <c r="G328" s="40"/>
      <c r="H328" s="51" t="s">
        <v>1420</v>
      </c>
      <c r="I328" s="36">
        <v>29095</v>
      </c>
      <c r="J328" s="36"/>
      <c r="K328" s="36">
        <v>29399</v>
      </c>
      <c r="L328" s="36"/>
      <c r="M328" s="36">
        <v>30309</v>
      </c>
      <c r="N328" s="22"/>
      <c r="O328" s="36">
        <v>30033</v>
      </c>
      <c r="P328" s="22"/>
      <c r="Q328" s="36">
        <v>28550</v>
      </c>
      <c r="R328" s="22"/>
    </row>
    <row r="329" spans="1:18" hidden="1">
      <c r="A329" s="40"/>
      <c r="E329" s="22">
        <v>1</v>
      </c>
      <c r="F329" s="22">
        <v>5</v>
      </c>
      <c r="G329" s="40"/>
      <c r="H329" s="51" t="s">
        <v>335</v>
      </c>
      <c r="I329" s="50">
        <v>4426</v>
      </c>
      <c r="J329" s="50"/>
      <c r="K329" s="54"/>
      <c r="L329" s="54"/>
      <c r="M329" s="54"/>
      <c r="N329" s="22"/>
      <c r="O329" s="36"/>
      <c r="P329" s="22"/>
      <c r="Q329" s="54"/>
      <c r="R329" s="22"/>
    </row>
    <row r="330" spans="1:18" hidden="1">
      <c r="A330" s="40"/>
      <c r="E330" s="22">
        <v>1</v>
      </c>
      <c r="F330" s="22">
        <v>5</v>
      </c>
      <c r="G330" s="40"/>
      <c r="H330" s="51" t="s">
        <v>336</v>
      </c>
      <c r="I330" s="50">
        <v>7362</v>
      </c>
      <c r="J330" s="50"/>
      <c r="K330" s="36">
        <v>8837</v>
      </c>
      <c r="L330" s="36"/>
      <c r="M330" s="36">
        <v>335</v>
      </c>
      <c r="N330" s="22"/>
      <c r="O330" s="36">
        <v>3451</v>
      </c>
      <c r="P330" s="22"/>
      <c r="Q330" s="36">
        <v>465</v>
      </c>
      <c r="R330" s="22"/>
    </row>
    <row r="331" spans="1:18" hidden="1">
      <c r="A331" s="40"/>
      <c r="E331" s="22">
        <v>1</v>
      </c>
      <c r="F331" s="22">
        <v>5</v>
      </c>
      <c r="G331" s="40"/>
      <c r="H331" s="51" t="s">
        <v>175</v>
      </c>
      <c r="I331" s="50">
        <v>854</v>
      </c>
      <c r="J331" s="50"/>
      <c r="K331" s="36">
        <v>841</v>
      </c>
      <c r="L331" s="36"/>
      <c r="M331" s="36">
        <v>857</v>
      </c>
      <c r="N331" s="22"/>
      <c r="O331" s="36">
        <v>855</v>
      </c>
      <c r="P331" s="22"/>
      <c r="Q331" s="36">
        <v>857</v>
      </c>
      <c r="R331" s="22"/>
    </row>
    <row r="332" spans="1:18" hidden="1">
      <c r="A332" s="40"/>
      <c r="E332" s="22">
        <v>1</v>
      </c>
      <c r="F332" s="22">
        <v>5</v>
      </c>
      <c r="G332" s="40"/>
      <c r="H332" s="51" t="s">
        <v>337</v>
      </c>
      <c r="I332" s="50">
        <v>51450</v>
      </c>
      <c r="J332" s="50"/>
      <c r="K332" s="54"/>
      <c r="L332" s="54"/>
      <c r="M332" s="54"/>
      <c r="N332" s="22"/>
      <c r="O332" s="36"/>
      <c r="P332" s="22"/>
      <c r="Q332" s="54"/>
      <c r="R332" s="22"/>
    </row>
    <row r="333" spans="1:18" hidden="1">
      <c r="A333" s="40"/>
      <c r="E333" s="22">
        <v>1</v>
      </c>
      <c r="F333" s="22">
        <v>5</v>
      </c>
      <c r="G333" s="40"/>
      <c r="H333" s="51" t="s">
        <v>338</v>
      </c>
      <c r="I333" s="50">
        <v>10</v>
      </c>
      <c r="J333" s="50"/>
      <c r="K333" s="54"/>
      <c r="L333" s="54"/>
      <c r="M333" s="54"/>
      <c r="N333" s="22"/>
      <c r="O333" s="36"/>
      <c r="P333" s="22"/>
      <c r="Q333" s="54"/>
      <c r="R333" s="22"/>
    </row>
    <row r="334" spans="1:18" hidden="1">
      <c r="A334" s="40"/>
      <c r="E334" s="22">
        <v>1</v>
      </c>
      <c r="F334" s="22">
        <v>5</v>
      </c>
      <c r="G334" s="40"/>
      <c r="H334" s="51" t="s">
        <v>1423</v>
      </c>
      <c r="I334" s="50">
        <v>23596</v>
      </c>
      <c r="J334" s="50"/>
      <c r="K334" s="36">
        <v>16634</v>
      </c>
      <c r="L334" s="36"/>
      <c r="M334" s="36">
        <v>28979</v>
      </c>
      <c r="N334" s="22"/>
      <c r="O334" s="36">
        <v>9463</v>
      </c>
      <c r="P334" s="22"/>
      <c r="Q334" s="36">
        <v>30840</v>
      </c>
      <c r="R334" s="22"/>
    </row>
    <row r="335" spans="1:18" hidden="1">
      <c r="A335" s="40"/>
      <c r="E335" s="22">
        <v>1</v>
      </c>
      <c r="F335" s="22">
        <v>5</v>
      </c>
      <c r="G335" s="40"/>
      <c r="H335" s="51" t="s">
        <v>339</v>
      </c>
      <c r="I335" s="50">
        <v>10800</v>
      </c>
      <c r="J335" s="50"/>
      <c r="K335" s="54"/>
      <c r="L335" s="54"/>
      <c r="M335" s="54"/>
      <c r="N335" s="22"/>
      <c r="O335" s="36"/>
      <c r="P335" s="22"/>
      <c r="Q335" s="54"/>
      <c r="R335" s="22"/>
    </row>
    <row r="336" spans="1:18" hidden="1">
      <c r="A336" s="40"/>
      <c r="E336" s="22">
        <v>1</v>
      </c>
      <c r="F336" s="22">
        <v>5</v>
      </c>
      <c r="G336" s="40"/>
      <c r="H336" s="51" t="s">
        <v>1421</v>
      </c>
      <c r="I336" s="50">
        <v>46833</v>
      </c>
      <c r="J336" s="50"/>
      <c r="K336" s="36">
        <v>38558</v>
      </c>
      <c r="L336" s="36"/>
      <c r="M336" s="54"/>
      <c r="N336" s="22"/>
      <c r="O336" s="36">
        <v>23106</v>
      </c>
      <c r="P336" s="22"/>
      <c r="Q336" s="22">
        <v>25618</v>
      </c>
      <c r="R336" s="22"/>
    </row>
    <row r="337" spans="1:19" hidden="1">
      <c r="A337" s="40"/>
      <c r="E337" s="22">
        <v>1</v>
      </c>
      <c r="F337" s="22">
        <v>5</v>
      </c>
      <c r="G337" s="40"/>
      <c r="H337" s="51" t="s">
        <v>1422</v>
      </c>
      <c r="I337" s="53"/>
      <c r="J337" s="53"/>
      <c r="K337" s="36">
        <v>932</v>
      </c>
      <c r="L337" s="36"/>
      <c r="M337" s="36">
        <v>964</v>
      </c>
      <c r="N337" s="22"/>
      <c r="O337" s="36">
        <v>964</v>
      </c>
      <c r="P337" s="22"/>
      <c r="Q337" s="54"/>
      <c r="R337" s="22"/>
    </row>
    <row r="338" spans="1:19" hidden="1">
      <c r="A338" s="40"/>
      <c r="E338" s="22">
        <v>1</v>
      </c>
      <c r="F338" s="22">
        <v>5</v>
      </c>
      <c r="G338" s="40"/>
      <c r="H338" s="51" t="s">
        <v>1424</v>
      </c>
      <c r="I338" s="53"/>
      <c r="J338" s="53"/>
      <c r="K338" s="36">
        <v>6804</v>
      </c>
      <c r="L338" s="36"/>
      <c r="M338" s="54"/>
      <c r="N338" s="22"/>
      <c r="O338" s="36"/>
      <c r="P338" s="22"/>
      <c r="Q338" s="54"/>
      <c r="R338" s="22"/>
    </row>
    <row r="339" spans="1:19" hidden="1">
      <c r="A339" s="40"/>
      <c r="E339" s="22">
        <v>1</v>
      </c>
      <c r="F339" s="22">
        <v>5</v>
      </c>
      <c r="G339" s="40"/>
      <c r="H339" s="51" t="s">
        <v>2065</v>
      </c>
      <c r="I339" s="53"/>
      <c r="J339" s="53"/>
      <c r="K339" s="54"/>
      <c r="L339" s="36"/>
      <c r="M339" s="36">
        <v>254</v>
      </c>
      <c r="N339" s="22"/>
      <c r="O339" s="36"/>
      <c r="P339" s="22"/>
      <c r="Q339" s="36">
        <v>254</v>
      </c>
      <c r="R339" s="22"/>
    </row>
    <row r="340" spans="1:19" hidden="1">
      <c r="A340" s="40"/>
      <c r="E340" s="22">
        <v>1</v>
      </c>
      <c r="F340" s="22">
        <v>5</v>
      </c>
      <c r="G340" s="40"/>
      <c r="H340" s="51" t="s">
        <v>2066</v>
      </c>
      <c r="I340" s="53"/>
      <c r="J340" s="53"/>
      <c r="K340" s="54"/>
      <c r="L340" s="36"/>
      <c r="M340" s="36">
        <v>118</v>
      </c>
      <c r="N340" s="22"/>
      <c r="O340" s="36">
        <v>209</v>
      </c>
      <c r="P340" s="22"/>
      <c r="Q340" s="36">
        <v>118</v>
      </c>
      <c r="R340" s="22"/>
      <c r="S340" s="58"/>
    </row>
    <row r="341" spans="1:19">
      <c r="A341" s="40">
        <v>14</v>
      </c>
      <c r="B341" s="22">
        <v>2</v>
      </c>
      <c r="C341" s="22">
        <v>2</v>
      </c>
      <c r="D341" s="22">
        <v>2</v>
      </c>
      <c r="F341" s="22">
        <v>4</v>
      </c>
      <c r="G341" s="40" t="s">
        <v>4104</v>
      </c>
      <c r="H341" s="22" t="s">
        <v>1388</v>
      </c>
      <c r="I341" s="36"/>
      <c r="J341" s="36"/>
      <c r="K341" s="50">
        <v>955699</v>
      </c>
      <c r="L341" s="50"/>
      <c r="M341" s="50">
        <v>803336</v>
      </c>
      <c r="N341" s="50"/>
      <c r="O341" s="50">
        <v>836363</v>
      </c>
      <c r="P341" s="50"/>
      <c r="Q341" s="50">
        <v>898268</v>
      </c>
      <c r="S341" s="36">
        <v>1137884</v>
      </c>
    </row>
    <row r="342" spans="1:19" hidden="1">
      <c r="F342" s="22">
        <v>5</v>
      </c>
      <c r="H342" s="51" t="s">
        <v>1425</v>
      </c>
      <c r="I342" s="50">
        <v>2344</v>
      </c>
      <c r="J342" s="50"/>
      <c r="K342" s="36">
        <v>648</v>
      </c>
      <c r="L342" s="36"/>
      <c r="M342" s="36">
        <v>656</v>
      </c>
      <c r="N342" s="22"/>
      <c r="O342" s="36">
        <v>1553</v>
      </c>
      <c r="P342" s="22"/>
      <c r="Q342" s="36">
        <v>646</v>
      </c>
    </row>
    <row r="343" spans="1:19" hidden="1">
      <c r="F343" s="22">
        <v>5</v>
      </c>
      <c r="G343" s="40"/>
      <c r="H343" s="51" t="s">
        <v>611</v>
      </c>
      <c r="I343" s="50">
        <v>15934</v>
      </c>
      <c r="J343" s="50"/>
      <c r="K343" s="36">
        <v>17350</v>
      </c>
      <c r="L343" s="36"/>
      <c r="M343" s="36">
        <v>18277</v>
      </c>
      <c r="N343" s="22"/>
      <c r="O343" s="36">
        <v>16022</v>
      </c>
      <c r="P343" s="22"/>
      <c r="Q343" s="36">
        <v>16697</v>
      </c>
    </row>
    <row r="344" spans="1:19" hidden="1">
      <c r="F344" s="22">
        <v>5</v>
      </c>
      <c r="G344" s="40"/>
      <c r="H344" s="51" t="s">
        <v>610</v>
      </c>
      <c r="I344" s="50">
        <v>82037</v>
      </c>
      <c r="J344" s="50"/>
      <c r="K344" s="36">
        <v>87812</v>
      </c>
      <c r="L344" s="36"/>
      <c r="M344" s="36">
        <v>90709</v>
      </c>
      <c r="N344" s="22"/>
      <c r="O344" s="36">
        <v>97414</v>
      </c>
      <c r="P344" s="22"/>
      <c r="Q344" s="36">
        <v>90615</v>
      </c>
    </row>
    <row r="345" spans="1:19" hidden="1">
      <c r="F345" s="22">
        <v>5</v>
      </c>
      <c r="G345" s="40"/>
      <c r="H345" s="51" t="s">
        <v>609</v>
      </c>
      <c r="I345" s="50">
        <v>81212</v>
      </c>
      <c r="J345" s="50"/>
      <c r="K345" s="36">
        <v>107267</v>
      </c>
      <c r="L345" s="36"/>
      <c r="M345" s="36">
        <v>115025</v>
      </c>
      <c r="N345" s="22"/>
      <c r="O345" s="36">
        <v>121020</v>
      </c>
      <c r="P345" s="22"/>
      <c r="Q345" s="36">
        <v>125680</v>
      </c>
    </row>
    <row r="346" spans="1:19" hidden="1">
      <c r="F346" s="22">
        <v>5</v>
      </c>
      <c r="G346" s="40"/>
      <c r="H346" s="51" t="s">
        <v>2067</v>
      </c>
      <c r="I346" s="50">
        <v>39565</v>
      </c>
      <c r="J346" s="50"/>
      <c r="K346" s="36">
        <v>42581</v>
      </c>
      <c r="L346" s="36"/>
      <c r="M346" s="36">
        <v>47473</v>
      </c>
      <c r="N346" s="22"/>
      <c r="O346" s="36">
        <v>49892</v>
      </c>
      <c r="P346" s="22"/>
      <c r="Q346" s="36">
        <v>50028</v>
      </c>
    </row>
    <row r="347" spans="1:19" hidden="1">
      <c r="F347" s="22">
        <v>5</v>
      </c>
      <c r="G347" s="40"/>
      <c r="H347" s="51" t="s">
        <v>2068</v>
      </c>
      <c r="I347" s="50">
        <v>328845</v>
      </c>
      <c r="J347" s="50"/>
      <c r="K347" s="36">
        <v>357112</v>
      </c>
      <c r="L347" s="36"/>
      <c r="M347" s="36">
        <v>347285</v>
      </c>
      <c r="N347" s="22"/>
      <c r="O347" s="36">
        <v>358153</v>
      </c>
      <c r="P347" s="22"/>
      <c r="Q347" s="36">
        <v>353107</v>
      </c>
    </row>
    <row r="348" spans="1:19" hidden="1">
      <c r="F348" s="22">
        <v>5</v>
      </c>
      <c r="G348" s="40"/>
      <c r="H348" s="37" t="s">
        <v>208</v>
      </c>
      <c r="I348" s="50">
        <v>49244</v>
      </c>
      <c r="J348" s="50"/>
      <c r="K348" s="36">
        <v>55521</v>
      </c>
      <c r="L348" s="36"/>
      <c r="M348" s="36">
        <v>60391</v>
      </c>
      <c r="N348" s="22"/>
      <c r="O348" s="36">
        <v>61689</v>
      </c>
      <c r="P348" s="22"/>
      <c r="Q348" s="36">
        <v>69241</v>
      </c>
    </row>
    <row r="349" spans="1:19" hidden="1">
      <c r="F349" s="22">
        <v>5</v>
      </c>
      <c r="G349" s="40"/>
      <c r="H349" s="51" t="s">
        <v>210</v>
      </c>
      <c r="I349" s="50">
        <v>1035</v>
      </c>
      <c r="J349" s="50"/>
      <c r="K349" s="36">
        <v>1409</v>
      </c>
      <c r="L349" s="36"/>
      <c r="M349" s="36">
        <v>1376</v>
      </c>
      <c r="N349" s="22"/>
      <c r="O349" s="36">
        <v>1704</v>
      </c>
      <c r="P349" s="22"/>
      <c r="Q349" s="36">
        <v>1683</v>
      </c>
    </row>
    <row r="350" spans="1:19" hidden="1">
      <c r="F350" s="22">
        <v>5</v>
      </c>
      <c r="G350" s="40"/>
      <c r="H350" s="51" t="s">
        <v>2069</v>
      </c>
      <c r="I350" s="50">
        <v>176</v>
      </c>
      <c r="J350" s="50"/>
      <c r="K350" s="36">
        <v>193</v>
      </c>
      <c r="L350" s="36"/>
      <c r="M350" s="36">
        <v>219</v>
      </c>
      <c r="N350" s="22"/>
      <c r="O350" s="36">
        <v>185</v>
      </c>
      <c r="P350" s="22"/>
      <c r="Q350" s="36">
        <v>222</v>
      </c>
    </row>
    <row r="351" spans="1:19" hidden="1">
      <c r="F351" s="22">
        <v>5</v>
      </c>
      <c r="G351" s="40"/>
      <c r="H351" s="51" t="s">
        <v>2503</v>
      </c>
      <c r="I351" s="50">
        <v>2886</v>
      </c>
      <c r="J351" s="50"/>
      <c r="K351" s="36">
        <v>2873</v>
      </c>
      <c r="L351" s="36"/>
      <c r="M351" s="36">
        <v>7706</v>
      </c>
      <c r="N351" s="22"/>
      <c r="O351" s="36">
        <v>5166</v>
      </c>
      <c r="P351" s="22"/>
      <c r="Q351" s="36">
        <v>6273</v>
      </c>
    </row>
    <row r="352" spans="1:19" hidden="1">
      <c r="F352" s="22">
        <v>5</v>
      </c>
      <c r="G352" s="40"/>
      <c r="H352" s="51" t="s">
        <v>340</v>
      </c>
      <c r="I352" s="50">
        <v>48061</v>
      </c>
      <c r="J352" s="50"/>
      <c r="K352" s="36">
        <v>114929</v>
      </c>
      <c r="L352" s="36"/>
      <c r="M352" s="36">
        <v>30841</v>
      </c>
      <c r="N352" s="22"/>
      <c r="O352" s="36">
        <v>28506</v>
      </c>
      <c r="P352" s="22"/>
      <c r="Q352" s="36">
        <v>53855</v>
      </c>
    </row>
    <row r="353" spans="1:19" hidden="1">
      <c r="F353" s="22">
        <v>5</v>
      </c>
      <c r="G353" s="40"/>
      <c r="H353" s="51" t="s">
        <v>608</v>
      </c>
      <c r="I353" s="50">
        <v>172974</v>
      </c>
      <c r="J353" s="50"/>
      <c r="K353" s="36">
        <v>8383</v>
      </c>
      <c r="L353" s="36"/>
      <c r="M353" s="36">
        <v>1495</v>
      </c>
      <c r="N353" s="22"/>
      <c r="O353" s="36">
        <v>3759</v>
      </c>
      <c r="P353" s="22"/>
      <c r="Q353" s="36">
        <v>37</v>
      </c>
    </row>
    <row r="354" spans="1:19" hidden="1">
      <c r="F354" s="22">
        <v>5</v>
      </c>
      <c r="G354" s="40"/>
      <c r="H354" s="51" t="s">
        <v>1426</v>
      </c>
      <c r="I354" s="50">
        <v>10271</v>
      </c>
      <c r="J354" s="50"/>
      <c r="K354" s="36">
        <v>12707</v>
      </c>
      <c r="L354" s="36"/>
      <c r="M354" s="36">
        <v>13398</v>
      </c>
      <c r="N354" s="22"/>
      <c r="O354" s="36">
        <v>11530</v>
      </c>
      <c r="P354" s="22"/>
      <c r="Q354" s="36">
        <v>13398</v>
      </c>
    </row>
    <row r="355" spans="1:19" hidden="1">
      <c r="F355" s="22">
        <v>5</v>
      </c>
      <c r="G355" s="40"/>
      <c r="H355" s="51" t="s">
        <v>1427</v>
      </c>
      <c r="I355" s="52"/>
      <c r="J355" s="50"/>
      <c r="K355" s="36">
        <v>57344</v>
      </c>
      <c r="L355" s="36"/>
      <c r="M355" s="54"/>
      <c r="N355" s="22"/>
      <c r="O355" s="36"/>
      <c r="P355" s="22"/>
      <c r="Q355" s="54"/>
    </row>
    <row r="356" spans="1:19" hidden="1">
      <c r="F356" s="22">
        <v>5</v>
      </c>
      <c r="G356" s="40"/>
      <c r="H356" s="51" t="s">
        <v>1428</v>
      </c>
      <c r="I356" s="50">
        <v>33599</v>
      </c>
      <c r="J356" s="50"/>
      <c r="K356" s="36">
        <v>33028</v>
      </c>
      <c r="L356" s="36"/>
      <c r="M356" s="36">
        <v>33028</v>
      </c>
      <c r="N356" s="22"/>
      <c r="O356" s="36">
        <v>33028</v>
      </c>
      <c r="P356" s="22"/>
      <c r="Q356" s="36">
        <v>33028</v>
      </c>
    </row>
    <row r="357" spans="1:19" hidden="1">
      <c r="F357" s="22">
        <v>5</v>
      </c>
      <c r="G357" s="40"/>
      <c r="H357" s="51" t="s">
        <v>1429</v>
      </c>
      <c r="I357" s="53"/>
      <c r="J357" s="50"/>
      <c r="K357" s="36">
        <v>39613</v>
      </c>
      <c r="L357" s="36"/>
      <c r="M357" s="36">
        <v>35457</v>
      </c>
      <c r="N357" s="22"/>
      <c r="O357" s="36">
        <v>37477</v>
      </c>
      <c r="P357" s="22"/>
      <c r="Q357" s="36">
        <v>40750</v>
      </c>
    </row>
    <row r="358" spans="1:19" hidden="1">
      <c r="F358" s="22">
        <v>5</v>
      </c>
      <c r="G358" s="40"/>
      <c r="H358" s="51" t="s">
        <v>2504</v>
      </c>
      <c r="I358" s="53"/>
      <c r="J358" s="50"/>
      <c r="K358" s="54"/>
      <c r="L358" s="54"/>
      <c r="M358" s="54"/>
      <c r="N358" s="22"/>
      <c r="O358" s="36"/>
      <c r="P358" s="22"/>
      <c r="Q358" s="36">
        <v>43008</v>
      </c>
    </row>
    <row r="359" spans="1:19" hidden="1">
      <c r="F359" s="22">
        <v>5</v>
      </c>
      <c r="G359" s="40"/>
      <c r="H359" s="51" t="s">
        <v>1430</v>
      </c>
      <c r="I359" s="53"/>
      <c r="J359" s="50"/>
      <c r="K359" s="36">
        <v>4800</v>
      </c>
      <c r="L359" s="36"/>
      <c r="M359" s="54"/>
      <c r="N359" s="22"/>
      <c r="O359" s="36">
        <v>4800</v>
      </c>
      <c r="P359" s="22"/>
      <c r="Q359" s="54"/>
    </row>
    <row r="360" spans="1:19" hidden="1">
      <c r="F360" s="22">
        <v>5</v>
      </c>
      <c r="G360" s="40"/>
      <c r="H360" s="22" t="s">
        <v>1432</v>
      </c>
      <c r="I360" s="53"/>
      <c r="J360" s="50"/>
      <c r="K360" s="36">
        <v>6300</v>
      </c>
      <c r="L360" s="36"/>
      <c r="M360" s="54"/>
      <c r="N360" s="22"/>
      <c r="O360" s="36"/>
      <c r="P360" s="22"/>
      <c r="Q360" s="54"/>
    </row>
    <row r="361" spans="1:19" hidden="1">
      <c r="F361" s="22">
        <v>5</v>
      </c>
      <c r="G361" s="40"/>
      <c r="H361" s="51" t="s">
        <v>1431</v>
      </c>
      <c r="I361" s="53"/>
      <c r="J361" s="50"/>
      <c r="K361" s="36">
        <v>2749</v>
      </c>
      <c r="L361" s="36"/>
      <c r="M361" s="54"/>
      <c r="N361" s="22"/>
      <c r="O361" s="36"/>
      <c r="P361" s="22"/>
      <c r="Q361" s="54"/>
    </row>
    <row r="362" spans="1:19" hidden="1">
      <c r="F362" s="22">
        <v>5</v>
      </c>
      <c r="G362" s="40"/>
      <c r="H362" s="51" t="s">
        <v>1433</v>
      </c>
      <c r="I362" s="50">
        <v>2846</v>
      </c>
      <c r="J362" s="50"/>
      <c r="K362" s="36">
        <v>2963</v>
      </c>
      <c r="L362" s="36"/>
      <c r="M362" s="54"/>
      <c r="N362" s="22"/>
      <c r="O362" s="36">
        <v>2934</v>
      </c>
      <c r="P362" s="22"/>
      <c r="Q362" s="54"/>
    </row>
    <row r="363" spans="1:19" hidden="1">
      <c r="F363" s="22">
        <v>5</v>
      </c>
      <c r="G363" s="40"/>
      <c r="H363" s="51" t="s">
        <v>607</v>
      </c>
      <c r="I363" s="50">
        <v>70</v>
      </c>
      <c r="J363" s="50"/>
      <c r="K363" s="36">
        <v>40</v>
      </c>
      <c r="L363" s="36"/>
      <c r="M363" s="54"/>
      <c r="N363" s="22"/>
      <c r="O363" s="36">
        <v>29</v>
      </c>
      <c r="P363" s="22"/>
      <c r="Q363" s="54"/>
    </row>
    <row r="364" spans="1:19" hidden="1">
      <c r="F364" s="22">
        <v>5</v>
      </c>
      <c r="G364" s="40"/>
      <c r="H364" s="22" t="s">
        <v>1434</v>
      </c>
      <c r="I364" s="22"/>
      <c r="J364" s="22"/>
      <c r="K364" s="22">
        <v>77</v>
      </c>
      <c r="L364" s="22"/>
      <c r="M364" s="54"/>
      <c r="N364" s="22"/>
      <c r="O364" s="36"/>
      <c r="P364" s="22"/>
      <c r="Q364" s="54"/>
    </row>
    <row r="365" spans="1:19">
      <c r="A365" s="40">
        <v>14</v>
      </c>
      <c r="B365" s="22">
        <v>2</v>
      </c>
      <c r="C365" s="22">
        <v>2</v>
      </c>
      <c r="D365" s="22">
        <v>3</v>
      </c>
      <c r="F365" s="22">
        <v>4</v>
      </c>
      <c r="G365" s="40" t="s">
        <v>4105</v>
      </c>
      <c r="H365" s="22" t="s">
        <v>1197</v>
      </c>
      <c r="I365" s="50">
        <v>2178</v>
      </c>
      <c r="J365" s="50"/>
      <c r="K365" s="50">
        <v>2195.6999999999998</v>
      </c>
      <c r="L365" s="50"/>
      <c r="M365" s="50">
        <v>0</v>
      </c>
      <c r="N365" s="50"/>
      <c r="O365" s="50"/>
      <c r="P365" s="50"/>
      <c r="Q365" s="50"/>
    </row>
    <row r="366" spans="1:19" hidden="1">
      <c r="A366" s="40"/>
      <c r="F366" s="22">
        <v>5</v>
      </c>
      <c r="G366" s="40"/>
      <c r="H366" s="51" t="s">
        <v>606</v>
      </c>
      <c r="I366" s="50">
        <v>2178</v>
      </c>
      <c r="J366" s="50"/>
      <c r="K366" s="50">
        <v>2195.6999999999998</v>
      </c>
      <c r="L366" s="50"/>
      <c r="M366" s="54"/>
      <c r="N366" s="22"/>
      <c r="O366" s="36"/>
      <c r="P366" s="22"/>
      <c r="Q366" s="54"/>
    </row>
    <row r="367" spans="1:19" hidden="1">
      <c r="A367" s="40"/>
      <c r="F367" s="22">
        <v>5</v>
      </c>
      <c r="G367" s="40"/>
      <c r="H367" s="51" t="s">
        <v>3046</v>
      </c>
      <c r="I367" s="50"/>
      <c r="J367" s="50"/>
      <c r="K367" s="50"/>
      <c r="L367" s="50"/>
      <c r="M367" s="54"/>
      <c r="N367" s="22"/>
      <c r="O367" s="36">
        <v>1502</v>
      </c>
      <c r="P367" s="22"/>
      <c r="Q367" s="54"/>
      <c r="S367" s="58"/>
    </row>
    <row r="368" spans="1:19">
      <c r="A368" s="40">
        <v>14</v>
      </c>
      <c r="B368" s="22">
        <v>2</v>
      </c>
      <c r="C368" s="22">
        <v>3</v>
      </c>
      <c r="F368" s="22">
        <v>3</v>
      </c>
      <c r="G368" s="40" t="s">
        <v>4106</v>
      </c>
      <c r="H368" s="22" t="s">
        <v>79</v>
      </c>
      <c r="I368" s="24">
        <v>81369</v>
      </c>
      <c r="K368" s="24">
        <v>183861</v>
      </c>
      <c r="M368" s="24">
        <v>101832</v>
      </c>
      <c r="O368" s="24">
        <v>174850.4</v>
      </c>
      <c r="Q368" s="24">
        <v>72154</v>
      </c>
      <c r="S368" s="36">
        <v>52754</v>
      </c>
    </row>
    <row r="369" spans="1:19">
      <c r="A369" s="40">
        <v>14</v>
      </c>
      <c r="B369" s="22">
        <v>2</v>
      </c>
      <c r="C369" s="22">
        <v>3</v>
      </c>
      <c r="D369" s="22">
        <v>1</v>
      </c>
      <c r="F369" s="22">
        <v>4</v>
      </c>
      <c r="G369" s="40" t="s">
        <v>4107</v>
      </c>
      <c r="H369" s="22" t="s">
        <v>1409</v>
      </c>
      <c r="I369" s="36"/>
      <c r="J369" s="36"/>
      <c r="K369" s="24">
        <v>183861</v>
      </c>
      <c r="M369" s="24">
        <v>101832</v>
      </c>
      <c r="O369" s="24">
        <v>115074</v>
      </c>
      <c r="Q369" s="24">
        <v>72154</v>
      </c>
      <c r="S369" s="36">
        <v>52754</v>
      </c>
    </row>
    <row r="370" spans="1:19" hidden="1">
      <c r="A370" s="40"/>
      <c r="F370" s="22">
        <v>5</v>
      </c>
      <c r="G370" s="40"/>
      <c r="H370" s="51" t="s">
        <v>666</v>
      </c>
      <c r="I370" s="50">
        <v>33172</v>
      </c>
      <c r="J370" s="50"/>
      <c r="K370" s="36">
        <v>34821</v>
      </c>
      <c r="L370" s="36"/>
      <c r="M370" s="36">
        <v>34009</v>
      </c>
      <c r="N370" s="22"/>
      <c r="O370" s="36">
        <v>49247</v>
      </c>
      <c r="P370" s="22"/>
      <c r="Q370" s="36">
        <v>46069</v>
      </c>
      <c r="R370" s="50"/>
    </row>
    <row r="371" spans="1:19" hidden="1">
      <c r="A371" s="40"/>
      <c r="F371" s="22">
        <v>5</v>
      </c>
      <c r="G371" s="40"/>
      <c r="H371" s="51" t="s">
        <v>245</v>
      </c>
      <c r="I371" s="50">
        <v>18272</v>
      </c>
      <c r="J371" s="50"/>
      <c r="K371" s="36">
        <v>18458</v>
      </c>
      <c r="L371" s="36"/>
      <c r="M371" s="36">
        <v>20675</v>
      </c>
      <c r="N371" s="22"/>
      <c r="O371" s="36">
        <v>19848</v>
      </c>
      <c r="P371" s="22"/>
      <c r="Q371" s="36">
        <v>20675</v>
      </c>
    </row>
    <row r="372" spans="1:19" hidden="1">
      <c r="A372" s="40"/>
      <c r="F372" s="22">
        <v>5</v>
      </c>
      <c r="G372" s="40"/>
      <c r="H372" s="51" t="s">
        <v>667</v>
      </c>
      <c r="I372" s="50">
        <v>23965</v>
      </c>
      <c r="J372" s="50"/>
      <c r="K372" s="36">
        <v>77551</v>
      </c>
      <c r="L372" s="36"/>
      <c r="M372" s="54"/>
      <c r="N372" s="22"/>
      <c r="O372" s="36"/>
      <c r="P372" s="22"/>
      <c r="Q372" s="54"/>
    </row>
    <row r="373" spans="1:19" hidden="1">
      <c r="A373" s="40"/>
      <c r="F373" s="22">
        <v>5</v>
      </c>
      <c r="G373" s="40"/>
      <c r="H373" s="51" t="s">
        <v>668</v>
      </c>
      <c r="I373" s="50">
        <v>4867</v>
      </c>
      <c r="J373" s="50"/>
      <c r="K373" s="36">
        <v>5425</v>
      </c>
      <c r="L373" s="36"/>
      <c r="M373" s="36">
        <v>5273</v>
      </c>
      <c r="N373" s="22"/>
      <c r="O373" s="36">
        <v>5209</v>
      </c>
      <c r="P373" s="22"/>
      <c r="Q373" s="36">
        <v>5410</v>
      </c>
    </row>
    <row r="374" spans="1:19" hidden="1">
      <c r="A374" s="40"/>
      <c r="F374" s="22">
        <v>5</v>
      </c>
      <c r="G374" s="40"/>
      <c r="H374" s="51" t="s">
        <v>669</v>
      </c>
      <c r="I374" s="50">
        <v>1091</v>
      </c>
      <c r="J374" s="50"/>
      <c r="K374" s="56"/>
      <c r="L374" s="56"/>
      <c r="M374" s="54"/>
      <c r="N374" s="22"/>
      <c r="O374" s="36"/>
      <c r="P374" s="22"/>
      <c r="Q374" s="54"/>
    </row>
    <row r="375" spans="1:19" hidden="1">
      <c r="A375" s="40"/>
      <c r="F375" s="22">
        <v>5</v>
      </c>
      <c r="G375" s="40"/>
      <c r="H375" s="51" t="s">
        <v>1435</v>
      </c>
      <c r="I375" s="56"/>
      <c r="J375" s="56"/>
      <c r="K375" s="50">
        <v>47583</v>
      </c>
      <c r="L375" s="50"/>
      <c r="M375" s="36">
        <v>41875</v>
      </c>
      <c r="N375" s="22"/>
      <c r="O375" s="36">
        <v>40770</v>
      </c>
      <c r="P375" s="22"/>
      <c r="Q375" s="54"/>
    </row>
    <row r="376" spans="1:19" hidden="1">
      <c r="A376" s="40"/>
      <c r="F376" s="22">
        <v>5</v>
      </c>
      <c r="G376" s="40"/>
      <c r="H376" s="22" t="s">
        <v>1436</v>
      </c>
      <c r="I376" s="22"/>
      <c r="J376" s="22"/>
      <c r="K376" s="36">
        <v>23</v>
      </c>
      <c r="L376" s="36"/>
      <c r="M376" s="54"/>
      <c r="N376" s="22"/>
      <c r="O376" s="36"/>
      <c r="P376" s="22"/>
      <c r="Q376" s="54"/>
    </row>
    <row r="377" spans="1:19">
      <c r="A377" s="40">
        <v>14</v>
      </c>
      <c r="B377" s="22">
        <v>2</v>
      </c>
      <c r="C377" s="22">
        <v>4</v>
      </c>
      <c r="F377" s="22">
        <v>3</v>
      </c>
      <c r="G377" s="40" t="s">
        <v>730</v>
      </c>
      <c r="H377" s="22" t="s">
        <v>1440</v>
      </c>
      <c r="I377" s="24">
        <v>208790</v>
      </c>
      <c r="K377" s="24">
        <v>259369.65</v>
      </c>
      <c r="M377" s="24">
        <v>97483</v>
      </c>
      <c r="O377" s="24">
        <v>174850</v>
      </c>
      <c r="Q377" s="24">
        <v>43079</v>
      </c>
      <c r="S377" s="36">
        <v>132564</v>
      </c>
    </row>
    <row r="378" spans="1:19">
      <c r="A378" s="40">
        <v>14</v>
      </c>
      <c r="B378" s="22">
        <v>2</v>
      </c>
      <c r="C378" s="22">
        <v>4</v>
      </c>
      <c r="D378" s="22">
        <v>1</v>
      </c>
      <c r="F378" s="22">
        <v>4</v>
      </c>
      <c r="G378" s="40" t="s">
        <v>3373</v>
      </c>
      <c r="H378" s="51" t="s">
        <v>1437</v>
      </c>
      <c r="I378" s="24">
        <v>208790</v>
      </c>
      <c r="K378" s="24">
        <v>259369.65</v>
      </c>
      <c r="M378" s="24">
        <v>97483</v>
      </c>
      <c r="O378" s="24">
        <v>174850</v>
      </c>
      <c r="Q378" s="24">
        <v>43079</v>
      </c>
      <c r="S378" s="36">
        <v>132564</v>
      </c>
    </row>
    <row r="379" spans="1:19" hidden="1">
      <c r="A379" s="40"/>
      <c r="F379" s="22">
        <v>5</v>
      </c>
      <c r="G379" s="40"/>
      <c r="H379" s="51" t="s">
        <v>684</v>
      </c>
      <c r="I379" s="50">
        <v>3354</v>
      </c>
      <c r="J379" s="50"/>
      <c r="K379" s="36">
        <v>3075</v>
      </c>
      <c r="L379" s="36"/>
      <c r="M379" s="36">
        <v>3065</v>
      </c>
      <c r="N379" s="22"/>
      <c r="O379" s="36">
        <v>3019</v>
      </c>
      <c r="P379" s="22"/>
      <c r="Q379" s="54"/>
    </row>
    <row r="380" spans="1:19" hidden="1">
      <c r="A380" s="40"/>
      <c r="F380" s="22">
        <v>5</v>
      </c>
      <c r="G380" s="40"/>
      <c r="H380" s="51" t="s">
        <v>281</v>
      </c>
      <c r="I380" s="50">
        <v>12544</v>
      </c>
      <c r="J380" s="50"/>
      <c r="K380" s="36">
        <v>14112.798000000001</v>
      </c>
      <c r="L380" s="36"/>
      <c r="M380" s="54"/>
      <c r="N380" s="22"/>
      <c r="O380" s="36"/>
      <c r="P380" s="22"/>
      <c r="Q380" s="54"/>
    </row>
    <row r="381" spans="1:19" hidden="1">
      <c r="A381" s="40"/>
      <c r="F381" s="22">
        <v>5</v>
      </c>
      <c r="G381" s="40"/>
      <c r="H381" s="51" t="s">
        <v>1438</v>
      </c>
      <c r="I381" s="50">
        <v>192892</v>
      </c>
      <c r="J381" s="50"/>
      <c r="K381" s="36">
        <v>242181.85</v>
      </c>
      <c r="L381" s="36"/>
      <c r="M381" s="36">
        <v>94418</v>
      </c>
      <c r="N381" s="22"/>
      <c r="O381" s="36">
        <v>171831</v>
      </c>
      <c r="P381" s="22"/>
      <c r="Q381" s="24">
        <v>43079</v>
      </c>
      <c r="S381" s="58"/>
    </row>
    <row r="382" spans="1:19">
      <c r="A382" s="40">
        <v>14</v>
      </c>
      <c r="B382" s="22">
        <v>2</v>
      </c>
      <c r="C382" s="22">
        <v>5</v>
      </c>
      <c r="F382" s="22">
        <v>3</v>
      </c>
      <c r="G382" s="40" t="s">
        <v>731</v>
      </c>
      <c r="H382" s="22" t="s">
        <v>4211</v>
      </c>
      <c r="I382" s="24">
        <v>8972</v>
      </c>
      <c r="K382" s="24">
        <v>1097</v>
      </c>
      <c r="M382" s="24">
        <v>887</v>
      </c>
      <c r="O382" s="24">
        <v>884</v>
      </c>
      <c r="Q382" s="24">
        <v>10884</v>
      </c>
      <c r="S382" s="36">
        <v>9202</v>
      </c>
    </row>
    <row r="383" spans="1:19">
      <c r="A383" s="40">
        <v>14</v>
      </c>
      <c r="B383" s="22">
        <v>2</v>
      </c>
      <c r="C383" s="22">
        <v>5</v>
      </c>
      <c r="D383" s="22">
        <v>1</v>
      </c>
      <c r="F383" s="22">
        <v>4</v>
      </c>
      <c r="G383" s="40" t="s">
        <v>3374</v>
      </c>
      <c r="H383" s="22" t="s">
        <v>1439</v>
      </c>
      <c r="I383" s="36"/>
      <c r="J383" s="36"/>
      <c r="K383" s="50">
        <v>1097</v>
      </c>
      <c r="L383" s="50"/>
      <c r="M383" s="50">
        <v>887</v>
      </c>
      <c r="N383" s="50"/>
      <c r="O383" s="50">
        <v>884</v>
      </c>
      <c r="P383" s="50"/>
      <c r="Q383" s="50">
        <v>10884</v>
      </c>
      <c r="S383" s="36">
        <v>9202</v>
      </c>
    </row>
    <row r="384" spans="1:19" hidden="1">
      <c r="F384" s="22">
        <v>5</v>
      </c>
      <c r="G384" s="40"/>
      <c r="H384" s="51" t="s">
        <v>682</v>
      </c>
      <c r="I384" s="50">
        <v>721</v>
      </c>
      <c r="J384" s="50"/>
      <c r="K384" s="36">
        <v>656</v>
      </c>
      <c r="L384" s="36"/>
      <c r="M384" s="36">
        <v>656</v>
      </c>
      <c r="N384" s="22"/>
      <c r="O384" s="36">
        <v>650</v>
      </c>
      <c r="P384" s="22"/>
      <c r="Q384" s="36">
        <v>650</v>
      </c>
    </row>
    <row r="385" spans="1:19" hidden="1">
      <c r="F385" s="22">
        <v>5</v>
      </c>
      <c r="G385" s="40"/>
      <c r="H385" s="51" t="s">
        <v>1441</v>
      </c>
      <c r="I385" s="50">
        <v>225</v>
      </c>
      <c r="J385" s="50"/>
      <c r="K385" s="36">
        <v>231</v>
      </c>
      <c r="L385" s="36"/>
      <c r="M385" s="36">
        <v>231</v>
      </c>
      <c r="N385" s="22"/>
      <c r="O385" s="36">
        <v>234</v>
      </c>
      <c r="P385" s="22"/>
      <c r="Q385" s="36">
        <v>234</v>
      </c>
    </row>
    <row r="386" spans="1:19" hidden="1">
      <c r="F386" s="22">
        <v>5</v>
      </c>
      <c r="G386" s="40"/>
      <c r="H386" s="51" t="s">
        <v>683</v>
      </c>
      <c r="I386" s="50">
        <v>7500</v>
      </c>
      <c r="J386" s="50"/>
      <c r="K386" s="56"/>
      <c r="L386" s="56"/>
      <c r="M386" s="54"/>
      <c r="N386" s="22"/>
      <c r="O386" s="36"/>
      <c r="P386" s="22"/>
      <c r="Q386" s="36">
        <v>10000</v>
      </c>
    </row>
    <row r="387" spans="1:19" hidden="1">
      <c r="F387" s="22">
        <v>5</v>
      </c>
      <c r="G387" s="40"/>
      <c r="H387" s="51" t="s">
        <v>1442</v>
      </c>
      <c r="I387" s="50">
        <v>526</v>
      </c>
      <c r="J387" s="50"/>
      <c r="K387" s="36">
        <v>210</v>
      </c>
      <c r="L387" s="36"/>
      <c r="M387" s="54"/>
      <c r="N387" s="22"/>
      <c r="O387" s="36"/>
      <c r="P387" s="22"/>
      <c r="Q387" s="54"/>
      <c r="S387" s="58"/>
    </row>
    <row r="388" spans="1:19">
      <c r="A388" s="22">
        <v>14</v>
      </c>
      <c r="B388" s="22">
        <v>2</v>
      </c>
      <c r="C388" s="22">
        <v>6</v>
      </c>
      <c r="F388" s="22">
        <v>3</v>
      </c>
      <c r="G388" s="40" t="s">
        <v>4108</v>
      </c>
      <c r="H388" s="22" t="s">
        <v>3375</v>
      </c>
      <c r="I388" s="24">
        <v>10518</v>
      </c>
      <c r="K388" s="24">
        <v>13605</v>
      </c>
      <c r="M388" s="24">
        <v>44799</v>
      </c>
      <c r="O388" s="24">
        <v>10911</v>
      </c>
      <c r="Q388" s="24">
        <v>10255</v>
      </c>
      <c r="S388" s="36">
        <v>18408</v>
      </c>
    </row>
    <row r="389" spans="1:19">
      <c r="A389" s="22">
        <v>14</v>
      </c>
      <c r="B389" s="22">
        <v>2</v>
      </c>
      <c r="C389" s="22">
        <v>6</v>
      </c>
      <c r="D389" s="22">
        <v>1</v>
      </c>
      <c r="F389" s="22">
        <v>4</v>
      </c>
      <c r="G389" s="40" t="s">
        <v>3376</v>
      </c>
      <c r="H389" s="22" t="s">
        <v>1444</v>
      </c>
      <c r="I389" s="24">
        <v>10518</v>
      </c>
      <c r="K389" s="24">
        <v>13605</v>
      </c>
      <c r="M389" s="24">
        <v>44799</v>
      </c>
      <c r="O389" s="24">
        <v>10911</v>
      </c>
      <c r="Q389" s="24">
        <v>10255</v>
      </c>
      <c r="S389" s="36">
        <v>18408</v>
      </c>
    </row>
    <row r="390" spans="1:19" hidden="1">
      <c r="F390" s="22">
        <v>5</v>
      </c>
      <c r="G390" s="40"/>
      <c r="H390" s="51" t="s">
        <v>1443</v>
      </c>
      <c r="I390" s="50">
        <v>9189</v>
      </c>
      <c r="J390" s="50"/>
      <c r="K390" s="36">
        <v>10377</v>
      </c>
      <c r="L390" s="36"/>
      <c r="M390" s="36">
        <v>10968</v>
      </c>
      <c r="N390" s="22"/>
      <c r="O390" s="36">
        <v>8733</v>
      </c>
      <c r="P390" s="22"/>
      <c r="Q390" s="24">
        <v>10255</v>
      </c>
    </row>
    <row r="391" spans="1:19" hidden="1">
      <c r="F391" s="22">
        <v>5</v>
      </c>
      <c r="G391" s="40"/>
      <c r="H391" s="51" t="s">
        <v>1445</v>
      </c>
      <c r="I391" s="50">
        <v>1329</v>
      </c>
      <c r="J391" s="50"/>
      <c r="K391" s="36">
        <v>3228</v>
      </c>
      <c r="L391" s="36"/>
      <c r="M391" s="36">
        <v>706</v>
      </c>
      <c r="N391" s="22"/>
      <c r="O391" s="36">
        <v>535</v>
      </c>
      <c r="P391" s="22"/>
      <c r="Q391" s="36"/>
    </row>
    <row r="392" spans="1:19" hidden="1">
      <c r="F392" s="22">
        <v>5</v>
      </c>
      <c r="G392" s="40"/>
      <c r="H392" s="22" t="s">
        <v>2070</v>
      </c>
      <c r="I392" s="22"/>
      <c r="J392" s="22"/>
      <c r="K392" s="22"/>
      <c r="L392" s="22"/>
      <c r="M392" s="36">
        <v>33125</v>
      </c>
      <c r="N392" s="22"/>
      <c r="O392" s="36">
        <v>1643</v>
      </c>
      <c r="P392" s="22"/>
      <c r="Q392" s="36"/>
    </row>
    <row r="393" spans="1:19">
      <c r="A393" s="22">
        <v>14</v>
      </c>
      <c r="B393" s="22">
        <v>2</v>
      </c>
      <c r="C393" s="22">
        <v>7</v>
      </c>
      <c r="F393" s="22">
        <v>3</v>
      </c>
      <c r="G393" s="40" t="s">
        <v>732</v>
      </c>
      <c r="H393" s="22" t="s">
        <v>623</v>
      </c>
      <c r="I393" s="24">
        <v>610696</v>
      </c>
      <c r="K393" s="24">
        <v>261720</v>
      </c>
      <c r="M393" s="24">
        <v>275747</v>
      </c>
      <c r="O393" s="24">
        <v>198811</v>
      </c>
      <c r="Q393" s="24">
        <v>179295</v>
      </c>
      <c r="S393" s="36">
        <v>199314</v>
      </c>
    </row>
    <row r="394" spans="1:19">
      <c r="A394" s="22">
        <v>14</v>
      </c>
      <c r="B394" s="22">
        <v>2</v>
      </c>
      <c r="C394" s="22">
        <v>7</v>
      </c>
      <c r="D394" s="22">
        <v>1</v>
      </c>
      <c r="F394" s="22">
        <v>4</v>
      </c>
      <c r="G394" s="40" t="s">
        <v>3377</v>
      </c>
      <c r="H394" s="51" t="s">
        <v>1446</v>
      </c>
      <c r="I394" s="50"/>
      <c r="J394" s="50"/>
      <c r="K394" s="50">
        <v>35402</v>
      </c>
      <c r="L394" s="50"/>
      <c r="M394" s="50">
        <v>39279</v>
      </c>
      <c r="N394" s="50"/>
      <c r="O394" s="50">
        <v>37637</v>
      </c>
      <c r="P394" s="50"/>
      <c r="Q394" s="50">
        <v>11050</v>
      </c>
      <c r="S394" s="36">
        <v>7875</v>
      </c>
    </row>
    <row r="395" spans="1:19" hidden="1">
      <c r="F395" s="22">
        <v>5</v>
      </c>
      <c r="G395" s="40"/>
      <c r="H395" s="51" t="s">
        <v>1447</v>
      </c>
      <c r="I395" s="50">
        <v>8925</v>
      </c>
      <c r="J395" s="50"/>
      <c r="K395" s="36">
        <v>6630</v>
      </c>
      <c r="L395" s="36"/>
      <c r="M395" s="36">
        <v>3879</v>
      </c>
      <c r="N395" s="22"/>
      <c r="O395" s="36">
        <v>3789</v>
      </c>
      <c r="P395" s="22"/>
      <c r="Q395" s="36">
        <v>8250</v>
      </c>
      <c r="R395" s="22"/>
    </row>
    <row r="396" spans="1:19" hidden="1">
      <c r="F396" s="22">
        <v>5</v>
      </c>
      <c r="G396" s="40"/>
      <c r="H396" s="51" t="s">
        <v>2505</v>
      </c>
      <c r="I396" s="50"/>
      <c r="J396" s="50"/>
      <c r="K396" s="36"/>
      <c r="L396" s="36"/>
      <c r="M396" s="36"/>
      <c r="N396" s="22"/>
      <c r="O396" s="36"/>
      <c r="P396" s="22"/>
      <c r="Q396" s="36">
        <v>2800</v>
      </c>
      <c r="R396" s="22" t="s">
        <v>2506</v>
      </c>
    </row>
    <row r="397" spans="1:19" hidden="1">
      <c r="F397" s="22">
        <v>5</v>
      </c>
      <c r="G397" s="40"/>
      <c r="H397" s="51" t="s">
        <v>678</v>
      </c>
      <c r="I397" s="50">
        <v>434610</v>
      </c>
      <c r="J397" s="50"/>
      <c r="K397" s="36">
        <v>25817</v>
      </c>
      <c r="L397" s="36"/>
      <c r="M397" s="36">
        <v>30000</v>
      </c>
      <c r="N397" s="22"/>
      <c r="O397" s="36">
        <v>28571</v>
      </c>
      <c r="P397" s="22"/>
      <c r="Q397" s="36"/>
      <c r="R397" s="22"/>
    </row>
    <row r="398" spans="1:19" hidden="1">
      <c r="F398" s="22">
        <v>5</v>
      </c>
      <c r="G398" s="40"/>
      <c r="H398" s="51" t="s">
        <v>1448</v>
      </c>
      <c r="I398" s="52"/>
      <c r="J398" s="52"/>
      <c r="K398" s="36">
        <v>2955</v>
      </c>
      <c r="L398" s="36"/>
      <c r="M398" s="54"/>
      <c r="N398" s="22"/>
      <c r="O398" s="36"/>
      <c r="P398" s="22"/>
      <c r="Q398" s="54"/>
      <c r="R398" s="22"/>
    </row>
    <row r="399" spans="1:19" hidden="1">
      <c r="F399" s="22">
        <v>5</v>
      </c>
      <c r="G399" s="40"/>
      <c r="H399" s="51" t="s">
        <v>2071</v>
      </c>
      <c r="I399" s="52"/>
      <c r="J399" s="52"/>
      <c r="K399" s="54"/>
      <c r="L399" s="36"/>
      <c r="M399" s="36">
        <v>5400</v>
      </c>
      <c r="N399" s="22"/>
      <c r="O399" s="36">
        <v>5277</v>
      </c>
      <c r="P399" s="22"/>
      <c r="Q399" s="36"/>
      <c r="R399" s="22"/>
      <c r="S399" s="58"/>
    </row>
    <row r="400" spans="1:19">
      <c r="A400" s="22">
        <v>14</v>
      </c>
      <c r="B400" s="22">
        <v>2</v>
      </c>
      <c r="C400" s="22">
        <v>7</v>
      </c>
      <c r="D400" s="22">
        <v>2</v>
      </c>
      <c r="F400" s="22">
        <v>4</v>
      </c>
      <c r="G400" s="40" t="s">
        <v>3378</v>
      </c>
      <c r="H400" s="22" t="s">
        <v>1449</v>
      </c>
      <c r="I400" s="36"/>
      <c r="J400" s="36"/>
      <c r="K400" s="50">
        <v>226318</v>
      </c>
      <c r="L400" s="50"/>
      <c r="M400" s="50">
        <v>236468</v>
      </c>
      <c r="N400" s="50"/>
      <c r="O400" s="50">
        <v>161174</v>
      </c>
      <c r="P400" s="50"/>
      <c r="Q400" s="50">
        <v>168245</v>
      </c>
      <c r="S400" s="36">
        <v>191439</v>
      </c>
    </row>
    <row r="401" spans="1:19" hidden="1">
      <c r="F401" s="22">
        <v>5</v>
      </c>
      <c r="G401" s="40"/>
      <c r="H401" s="51" t="s">
        <v>1450</v>
      </c>
      <c r="I401" s="50">
        <v>61</v>
      </c>
      <c r="J401" s="50"/>
      <c r="K401" s="36">
        <v>49</v>
      </c>
      <c r="L401" s="36"/>
      <c r="M401" s="36">
        <v>61</v>
      </c>
      <c r="N401" s="22"/>
      <c r="O401" s="36">
        <v>43</v>
      </c>
      <c r="P401" s="22"/>
      <c r="Q401" s="36">
        <v>49</v>
      </c>
    </row>
    <row r="402" spans="1:19" hidden="1">
      <c r="F402" s="22">
        <v>5</v>
      </c>
      <c r="G402" s="40"/>
      <c r="H402" s="51" t="s">
        <v>679</v>
      </c>
      <c r="I402" s="50">
        <v>6750</v>
      </c>
      <c r="J402" s="50"/>
      <c r="K402" s="36">
        <v>24300</v>
      </c>
      <c r="L402" s="36"/>
      <c r="M402" s="36">
        <v>6075</v>
      </c>
      <c r="N402" s="22"/>
      <c r="O402" s="36">
        <v>6975</v>
      </c>
      <c r="P402" s="22"/>
      <c r="Q402" s="36">
        <v>2475</v>
      </c>
    </row>
    <row r="403" spans="1:19" hidden="1">
      <c r="F403" s="22">
        <v>5</v>
      </c>
      <c r="G403" s="40"/>
      <c r="H403" s="51" t="s">
        <v>1451</v>
      </c>
      <c r="I403" s="50">
        <v>74750</v>
      </c>
      <c r="J403" s="50"/>
      <c r="K403" s="36">
        <v>106976</v>
      </c>
      <c r="L403" s="36"/>
      <c r="M403" s="36">
        <v>182832</v>
      </c>
      <c r="N403" s="22"/>
      <c r="O403" s="36">
        <v>94275</v>
      </c>
      <c r="P403" s="22"/>
      <c r="Q403" s="36">
        <v>130050</v>
      </c>
    </row>
    <row r="404" spans="1:19" hidden="1">
      <c r="F404" s="22">
        <v>5</v>
      </c>
      <c r="G404" s="40"/>
      <c r="H404" s="51" t="s">
        <v>2072</v>
      </c>
      <c r="I404" s="50">
        <v>85600</v>
      </c>
      <c r="J404" s="50"/>
      <c r="K404" s="57"/>
      <c r="L404" s="57"/>
      <c r="M404" s="54"/>
      <c r="N404" s="22"/>
      <c r="O404" s="36"/>
      <c r="P404" s="22"/>
      <c r="Q404" s="54"/>
    </row>
    <row r="405" spans="1:19" hidden="1">
      <c r="F405" s="22">
        <v>5</v>
      </c>
      <c r="G405" s="40"/>
      <c r="H405" s="51" t="s">
        <v>1452</v>
      </c>
      <c r="I405" s="50"/>
      <c r="J405" s="50"/>
      <c r="K405" s="50">
        <v>67000</v>
      </c>
      <c r="L405" s="50"/>
      <c r="M405" s="54"/>
      <c r="N405" s="22"/>
      <c r="O405" s="36"/>
      <c r="P405" s="22"/>
      <c r="Q405" s="54"/>
    </row>
    <row r="406" spans="1:19" hidden="1">
      <c r="F406" s="22">
        <v>5</v>
      </c>
      <c r="G406" s="40"/>
      <c r="H406" s="51" t="s">
        <v>3047</v>
      </c>
      <c r="I406" s="50"/>
      <c r="J406" s="50"/>
      <c r="K406" s="50"/>
      <c r="L406" s="50"/>
      <c r="M406" s="36">
        <v>44000</v>
      </c>
      <c r="N406" s="22"/>
      <c r="O406" s="36">
        <v>44300</v>
      </c>
      <c r="P406" s="22"/>
      <c r="Q406" s="54"/>
    </row>
    <row r="407" spans="1:19" hidden="1">
      <c r="F407" s="22">
        <v>5</v>
      </c>
      <c r="G407" s="40"/>
      <c r="H407" s="51" t="s">
        <v>2073</v>
      </c>
      <c r="I407" s="50"/>
      <c r="J407" s="50"/>
      <c r="K407" s="50"/>
      <c r="L407" s="50"/>
      <c r="M407" s="36">
        <v>3500</v>
      </c>
      <c r="N407" s="22"/>
      <c r="O407" s="36">
        <v>16481</v>
      </c>
      <c r="P407" s="22"/>
      <c r="Q407" s="36">
        <v>35671</v>
      </c>
      <c r="S407" s="58"/>
    </row>
    <row r="408" spans="1:19">
      <c r="A408" s="22">
        <v>14</v>
      </c>
      <c r="B408" s="22">
        <v>2</v>
      </c>
      <c r="C408" s="22">
        <v>8</v>
      </c>
      <c r="F408" s="22">
        <v>3</v>
      </c>
      <c r="G408" s="40" t="s">
        <v>733</v>
      </c>
      <c r="H408" s="22" t="s">
        <v>4212</v>
      </c>
      <c r="I408" s="24">
        <v>146653</v>
      </c>
      <c r="K408" s="24">
        <v>155472</v>
      </c>
      <c r="M408" s="24">
        <v>189396</v>
      </c>
      <c r="Q408" s="24">
        <v>131345</v>
      </c>
      <c r="S408" s="36">
        <v>112805</v>
      </c>
    </row>
    <row r="409" spans="1:19">
      <c r="A409" s="22">
        <v>14</v>
      </c>
      <c r="B409" s="22">
        <v>2</v>
      </c>
      <c r="C409" s="22">
        <v>8</v>
      </c>
      <c r="D409" s="22">
        <v>1</v>
      </c>
      <c r="F409" s="22">
        <v>4</v>
      </c>
      <c r="G409" s="40" t="s">
        <v>3379</v>
      </c>
      <c r="H409" s="51" t="s">
        <v>415</v>
      </c>
      <c r="I409" s="50"/>
      <c r="J409" s="50"/>
      <c r="K409" s="50">
        <v>106442</v>
      </c>
      <c r="L409" s="50"/>
      <c r="M409" s="50">
        <v>144178</v>
      </c>
      <c r="N409" s="50"/>
      <c r="O409" s="50">
        <v>143071</v>
      </c>
      <c r="P409" s="50"/>
      <c r="Q409" s="50">
        <v>86907</v>
      </c>
      <c r="S409" s="36">
        <v>65410</v>
      </c>
    </row>
    <row r="410" spans="1:19" hidden="1">
      <c r="F410" s="22">
        <v>5</v>
      </c>
      <c r="G410" s="40"/>
      <c r="H410" s="22" t="s">
        <v>1453</v>
      </c>
      <c r="I410" s="22"/>
      <c r="J410" s="22"/>
      <c r="K410" s="36">
        <v>6320</v>
      </c>
      <c r="L410" s="36"/>
      <c r="M410" s="36">
        <v>7165</v>
      </c>
      <c r="N410" s="22"/>
      <c r="O410" s="36">
        <v>5901</v>
      </c>
      <c r="P410" s="22"/>
      <c r="Q410" s="36">
        <v>7161</v>
      </c>
    </row>
    <row r="411" spans="1:19" hidden="1">
      <c r="F411" s="22">
        <v>5</v>
      </c>
      <c r="G411" s="40"/>
      <c r="H411" s="22" t="s">
        <v>1454</v>
      </c>
      <c r="I411" s="22"/>
      <c r="J411" s="22"/>
      <c r="K411" s="36">
        <v>2485</v>
      </c>
      <c r="L411" s="36"/>
      <c r="M411" s="36">
        <v>4954</v>
      </c>
      <c r="N411" s="22"/>
      <c r="O411" s="36">
        <v>2828</v>
      </c>
      <c r="P411" s="22"/>
      <c r="Q411" s="36">
        <v>5032</v>
      </c>
    </row>
    <row r="412" spans="1:19" hidden="1">
      <c r="F412" s="22">
        <v>5</v>
      </c>
      <c r="G412" s="40"/>
      <c r="H412" s="22" t="s">
        <v>1455</v>
      </c>
      <c r="I412" s="22"/>
      <c r="J412" s="22"/>
      <c r="K412" s="36">
        <v>83839</v>
      </c>
      <c r="L412" s="36"/>
      <c r="M412" s="36">
        <v>112202</v>
      </c>
      <c r="N412" s="22"/>
      <c r="O412" s="36">
        <v>62487</v>
      </c>
      <c r="P412" s="22"/>
      <c r="Q412" s="54"/>
    </row>
    <row r="413" spans="1:19" hidden="1">
      <c r="F413" s="22">
        <v>5</v>
      </c>
      <c r="G413" s="40"/>
      <c r="H413" s="22" t="s">
        <v>1456</v>
      </c>
      <c r="I413" s="22"/>
      <c r="J413" s="22"/>
      <c r="K413" s="36">
        <v>13798</v>
      </c>
      <c r="L413" s="36"/>
      <c r="M413" s="36">
        <v>19857</v>
      </c>
      <c r="N413" s="22"/>
      <c r="O413" s="36"/>
      <c r="P413" s="22"/>
      <c r="Q413" s="36">
        <v>32519</v>
      </c>
    </row>
    <row r="414" spans="1:19" hidden="1">
      <c r="F414" s="22">
        <v>5</v>
      </c>
      <c r="G414" s="40"/>
      <c r="H414" s="22" t="s">
        <v>2507</v>
      </c>
      <c r="I414" s="22"/>
      <c r="J414" s="22"/>
      <c r="K414" s="36"/>
      <c r="L414" s="36"/>
      <c r="M414" s="36"/>
      <c r="N414" s="22"/>
      <c r="O414" s="36"/>
      <c r="P414" s="22"/>
      <c r="Q414" s="36">
        <v>39092</v>
      </c>
    </row>
    <row r="415" spans="1:19" hidden="1">
      <c r="F415" s="22">
        <v>5</v>
      </c>
      <c r="G415" s="40"/>
      <c r="H415" s="22" t="s">
        <v>3048</v>
      </c>
      <c r="I415" s="22"/>
      <c r="J415" s="22"/>
      <c r="K415" s="36"/>
      <c r="L415" s="36"/>
      <c r="M415" s="36"/>
      <c r="N415" s="22"/>
      <c r="O415" s="36">
        <v>13566</v>
      </c>
      <c r="P415" s="22"/>
      <c r="Q415" s="36"/>
    </row>
    <row r="416" spans="1:19" hidden="1">
      <c r="F416" s="22">
        <v>5</v>
      </c>
      <c r="G416" s="40"/>
      <c r="H416" s="22" t="s">
        <v>2508</v>
      </c>
      <c r="I416" s="22"/>
      <c r="J416" s="22"/>
      <c r="K416" s="36"/>
      <c r="L416" s="36"/>
      <c r="M416" s="36"/>
      <c r="N416" s="22"/>
      <c r="O416" s="36">
        <v>10734</v>
      </c>
      <c r="P416" s="22"/>
      <c r="Q416" s="36">
        <v>3057</v>
      </c>
    </row>
    <row r="417" spans="1:20" hidden="1">
      <c r="F417" s="22">
        <v>5</v>
      </c>
      <c r="G417" s="40"/>
      <c r="H417" s="22" t="s">
        <v>3049</v>
      </c>
      <c r="I417" s="22"/>
      <c r="J417" s="22"/>
      <c r="K417" s="36"/>
      <c r="L417" s="36"/>
      <c r="M417" s="36"/>
      <c r="N417" s="22"/>
      <c r="O417" s="36">
        <v>46</v>
      </c>
      <c r="P417" s="22"/>
      <c r="Q417" s="36">
        <v>46</v>
      </c>
    </row>
    <row r="418" spans="1:20">
      <c r="A418" s="22">
        <v>14</v>
      </c>
      <c r="B418" s="22">
        <v>2</v>
      </c>
      <c r="C418" s="22">
        <v>8</v>
      </c>
      <c r="D418" s="22">
        <v>2</v>
      </c>
      <c r="F418" s="22">
        <v>4</v>
      </c>
      <c r="G418" s="40" t="s">
        <v>3380</v>
      </c>
      <c r="H418" s="51" t="s">
        <v>1457</v>
      </c>
      <c r="I418" s="50"/>
      <c r="J418" s="50"/>
      <c r="K418" s="50">
        <v>44252</v>
      </c>
      <c r="L418" s="50"/>
      <c r="M418" s="50">
        <v>44435</v>
      </c>
      <c r="N418" s="50"/>
      <c r="O418" s="50">
        <v>44369</v>
      </c>
      <c r="P418" s="50"/>
      <c r="Q418" s="50">
        <v>44438</v>
      </c>
      <c r="S418" s="36">
        <v>47395</v>
      </c>
    </row>
    <row r="419" spans="1:20">
      <c r="A419" s="22">
        <v>14</v>
      </c>
      <c r="B419" s="22">
        <v>2</v>
      </c>
      <c r="C419" s="22">
        <v>8</v>
      </c>
      <c r="D419" s="22">
        <v>3</v>
      </c>
      <c r="F419" s="22">
        <v>4</v>
      </c>
      <c r="G419" s="40" t="s">
        <v>3381</v>
      </c>
      <c r="H419" s="51" t="s">
        <v>2074</v>
      </c>
      <c r="I419" s="50"/>
      <c r="J419" s="50"/>
      <c r="K419" s="50">
        <v>4184.5</v>
      </c>
      <c r="L419" s="50"/>
      <c r="M419" s="50"/>
      <c r="N419" s="50"/>
      <c r="O419" s="50">
        <v>3113</v>
      </c>
      <c r="P419" s="50"/>
      <c r="Q419" s="52"/>
      <c r="R419" s="52"/>
      <c r="S419" s="52"/>
      <c r="T419" s="52"/>
    </row>
    <row r="420" spans="1:20">
      <c r="A420" s="22">
        <v>14</v>
      </c>
      <c r="B420" s="22">
        <v>2</v>
      </c>
      <c r="C420" s="22">
        <v>8</v>
      </c>
      <c r="D420" s="22">
        <v>4</v>
      </c>
      <c r="F420" s="22">
        <v>4</v>
      </c>
      <c r="G420" s="40" t="s">
        <v>3382</v>
      </c>
      <c r="H420" s="51" t="s">
        <v>1458</v>
      </c>
      <c r="I420" s="50"/>
      <c r="J420" s="50"/>
      <c r="K420" s="50">
        <v>336</v>
      </c>
      <c r="L420" s="50"/>
      <c r="M420" s="50">
        <v>327</v>
      </c>
      <c r="N420" s="50"/>
      <c r="O420" s="50">
        <v>0</v>
      </c>
      <c r="P420" s="50"/>
      <c r="Q420" s="52"/>
      <c r="R420" s="52"/>
      <c r="S420" s="52"/>
      <c r="T420" s="52"/>
    </row>
    <row r="421" spans="1:20" hidden="1">
      <c r="F421" s="22">
        <v>5</v>
      </c>
      <c r="G421" s="40"/>
      <c r="H421" s="22" t="s">
        <v>1460</v>
      </c>
      <c r="I421" s="22"/>
      <c r="J421" s="22"/>
      <c r="K421" s="50">
        <v>336</v>
      </c>
      <c r="L421" s="50"/>
      <c r="M421" s="50">
        <v>327</v>
      </c>
      <c r="N421" s="50"/>
      <c r="O421" s="50"/>
      <c r="P421" s="50"/>
      <c r="Q421" s="52"/>
      <c r="R421" s="52"/>
      <c r="S421" s="52"/>
      <c r="T421" s="52"/>
    </row>
    <row r="422" spans="1:20">
      <c r="A422" s="22">
        <v>14</v>
      </c>
      <c r="B422" s="22">
        <v>2</v>
      </c>
      <c r="C422" s="22">
        <v>8</v>
      </c>
      <c r="D422" s="22">
        <v>5</v>
      </c>
      <c r="F422" s="22">
        <v>4</v>
      </c>
      <c r="G422" s="40" t="s">
        <v>3383</v>
      </c>
      <c r="H422" s="51" t="s">
        <v>1459</v>
      </c>
      <c r="I422" s="50"/>
      <c r="J422" s="50"/>
      <c r="K422" s="50">
        <v>256.60000000000002</v>
      </c>
      <c r="L422" s="50"/>
      <c r="M422" s="50">
        <v>456</v>
      </c>
      <c r="N422" s="50"/>
      <c r="O422" s="50">
        <v>0</v>
      </c>
      <c r="P422" s="50"/>
      <c r="Q422" s="52"/>
      <c r="R422" s="52"/>
      <c r="S422" s="52"/>
      <c r="T422" s="52"/>
    </row>
    <row r="423" spans="1:20" hidden="1">
      <c r="F423" s="22">
        <v>5</v>
      </c>
      <c r="H423" s="22" t="s">
        <v>1461</v>
      </c>
      <c r="I423" s="22"/>
      <c r="J423" s="22"/>
      <c r="K423" s="50">
        <v>256.60000000000002</v>
      </c>
      <c r="L423" s="50"/>
      <c r="M423" s="50">
        <v>456</v>
      </c>
      <c r="N423" s="50"/>
      <c r="O423" s="50"/>
      <c r="P423" s="50"/>
      <c r="Q423" s="52"/>
      <c r="R423" s="52"/>
      <c r="S423" s="52"/>
      <c r="T423" s="52"/>
    </row>
    <row r="424" spans="1:20">
      <c r="A424" s="22">
        <v>14</v>
      </c>
      <c r="B424" s="22">
        <v>2</v>
      </c>
      <c r="C424" s="22">
        <v>9</v>
      </c>
      <c r="F424" s="22">
        <v>3</v>
      </c>
      <c r="G424" s="40" t="s">
        <v>4135</v>
      </c>
      <c r="H424" s="22" t="s">
        <v>734</v>
      </c>
      <c r="I424" s="24">
        <v>9083</v>
      </c>
      <c r="K424" s="24">
        <v>5041</v>
      </c>
      <c r="M424" s="54"/>
      <c r="N424" s="54"/>
      <c r="O424" s="54"/>
      <c r="P424" s="54"/>
      <c r="Q424" s="54"/>
      <c r="R424" s="54"/>
      <c r="S424" s="54"/>
      <c r="T424" s="54"/>
    </row>
    <row r="425" spans="1:20">
      <c r="A425" s="22">
        <v>14</v>
      </c>
      <c r="B425" s="22">
        <v>2</v>
      </c>
      <c r="C425" s="22">
        <v>9</v>
      </c>
      <c r="D425" s="22">
        <v>1</v>
      </c>
      <c r="F425" s="22">
        <v>4</v>
      </c>
      <c r="G425" s="40" t="s">
        <v>4136</v>
      </c>
      <c r="H425" s="51" t="s">
        <v>1462</v>
      </c>
      <c r="I425" s="50"/>
      <c r="J425" s="50"/>
      <c r="K425" s="24">
        <v>5041</v>
      </c>
      <c r="M425" s="50">
        <v>0</v>
      </c>
      <c r="N425" s="50"/>
      <c r="O425" s="50"/>
      <c r="P425" s="50"/>
      <c r="Q425" s="52"/>
      <c r="R425" s="54"/>
      <c r="S425" s="54"/>
      <c r="T425" s="54"/>
    </row>
    <row r="426" spans="1:20" hidden="1">
      <c r="F426" s="22">
        <v>5</v>
      </c>
      <c r="G426" s="40"/>
      <c r="H426" s="22" t="s">
        <v>1463</v>
      </c>
      <c r="I426" s="22"/>
      <c r="J426" s="22"/>
      <c r="K426" s="36">
        <v>5041</v>
      </c>
      <c r="M426" s="50"/>
      <c r="N426" s="50"/>
      <c r="O426" s="50"/>
      <c r="P426" s="50"/>
      <c r="Q426" s="52"/>
      <c r="R426" s="54"/>
      <c r="S426" s="54"/>
      <c r="T426" s="54"/>
    </row>
    <row r="427" spans="1:20">
      <c r="A427" s="22">
        <v>14</v>
      </c>
      <c r="B427" s="22">
        <v>3</v>
      </c>
      <c r="F427" s="22">
        <v>2</v>
      </c>
      <c r="G427" s="40" t="s">
        <v>2075</v>
      </c>
      <c r="H427" s="22" t="s">
        <v>330</v>
      </c>
      <c r="I427" s="24">
        <v>787534</v>
      </c>
      <c r="K427" s="24">
        <v>400669.8</v>
      </c>
      <c r="M427" s="24">
        <v>655354</v>
      </c>
      <c r="O427" s="24">
        <v>415637.5</v>
      </c>
      <c r="Q427" s="24">
        <v>754434</v>
      </c>
      <c r="S427" s="36">
        <v>714199</v>
      </c>
    </row>
    <row r="428" spans="1:20">
      <c r="A428" s="22">
        <v>14</v>
      </c>
      <c r="B428" s="22">
        <v>3</v>
      </c>
      <c r="C428" s="22">
        <v>1</v>
      </c>
      <c r="F428" s="22">
        <v>3</v>
      </c>
      <c r="G428" s="40" t="s">
        <v>4134</v>
      </c>
      <c r="H428" s="22" t="s">
        <v>5</v>
      </c>
      <c r="I428" s="24">
        <v>325785</v>
      </c>
      <c r="K428" s="24">
        <v>212798</v>
      </c>
      <c r="M428" s="24">
        <v>189932</v>
      </c>
      <c r="O428" s="24">
        <v>248515.55499999999</v>
      </c>
      <c r="Q428" s="24">
        <v>275924</v>
      </c>
      <c r="S428" s="36">
        <v>202087</v>
      </c>
    </row>
    <row r="429" spans="1:20">
      <c r="A429" s="40">
        <v>14</v>
      </c>
      <c r="B429" s="22">
        <v>3</v>
      </c>
      <c r="C429" s="22">
        <v>1</v>
      </c>
      <c r="D429" s="22">
        <v>1</v>
      </c>
      <c r="F429" s="22">
        <v>4</v>
      </c>
      <c r="G429" s="40" t="s">
        <v>4109</v>
      </c>
      <c r="H429" s="51" t="s">
        <v>1400</v>
      </c>
      <c r="I429" s="50"/>
      <c r="J429" s="50"/>
      <c r="K429" s="50">
        <v>1811</v>
      </c>
      <c r="L429" s="50"/>
      <c r="M429" s="50">
        <v>1774</v>
      </c>
      <c r="N429" s="50"/>
      <c r="O429" s="50">
        <v>1825.4</v>
      </c>
      <c r="P429" s="50"/>
      <c r="Q429" s="50">
        <v>1794</v>
      </c>
      <c r="R429" s="50"/>
      <c r="S429" s="36">
        <v>1805</v>
      </c>
    </row>
    <row r="430" spans="1:20" hidden="1">
      <c r="A430" s="40"/>
      <c r="F430" s="22">
        <v>5</v>
      </c>
      <c r="G430" s="40"/>
      <c r="H430" s="22" t="s">
        <v>1466</v>
      </c>
      <c r="I430" s="22"/>
      <c r="J430" s="22"/>
      <c r="K430" s="36">
        <v>1241</v>
      </c>
      <c r="L430" s="36"/>
      <c r="M430" s="36">
        <v>1247</v>
      </c>
      <c r="N430" s="22"/>
      <c r="O430" s="36">
        <v>1296</v>
      </c>
      <c r="P430" s="22"/>
      <c r="Q430" s="36">
        <v>1247</v>
      </c>
      <c r="R430" s="50"/>
    </row>
    <row r="431" spans="1:20" hidden="1">
      <c r="A431" s="40"/>
      <c r="F431" s="22">
        <v>5</v>
      </c>
      <c r="G431" s="40"/>
      <c r="H431" s="22" t="s">
        <v>1467</v>
      </c>
      <c r="I431" s="22"/>
      <c r="J431" s="22"/>
      <c r="K431" s="36">
        <v>98</v>
      </c>
      <c r="L431" s="36"/>
      <c r="M431" s="36">
        <v>98</v>
      </c>
      <c r="N431" s="22"/>
      <c r="O431" s="36">
        <v>99.5</v>
      </c>
      <c r="P431" s="22"/>
      <c r="Q431" s="36">
        <v>99</v>
      </c>
      <c r="R431" s="50"/>
    </row>
    <row r="432" spans="1:20" hidden="1">
      <c r="A432" s="40"/>
      <c r="F432" s="22">
        <v>5</v>
      </c>
      <c r="G432" s="40"/>
      <c r="H432" s="22" t="s">
        <v>1468</v>
      </c>
      <c r="I432" s="22"/>
      <c r="J432" s="22"/>
      <c r="K432" s="36">
        <v>152.66</v>
      </c>
      <c r="L432" s="36"/>
      <c r="M432" s="36">
        <v>152</v>
      </c>
      <c r="N432" s="22"/>
      <c r="O432" s="36">
        <v>152.66</v>
      </c>
      <c r="P432" s="22"/>
      <c r="Q432" s="36">
        <v>152</v>
      </c>
      <c r="R432" s="50"/>
    </row>
    <row r="433" spans="1:19" hidden="1">
      <c r="A433" s="40"/>
      <c r="F433" s="22">
        <v>5</v>
      </c>
      <c r="G433" s="40"/>
      <c r="H433" s="22" t="s">
        <v>1469</v>
      </c>
      <c r="I433" s="22"/>
      <c r="J433" s="22"/>
      <c r="K433" s="36">
        <v>146.5</v>
      </c>
      <c r="L433" s="36"/>
      <c r="M433" s="36">
        <v>146</v>
      </c>
      <c r="N433" s="22"/>
      <c r="O433" s="36">
        <v>146.5</v>
      </c>
      <c r="P433" s="22"/>
      <c r="Q433" s="36">
        <v>146</v>
      </c>
      <c r="R433" s="50"/>
    </row>
    <row r="434" spans="1:19" hidden="1">
      <c r="A434" s="40"/>
      <c r="F434" s="22">
        <v>5</v>
      </c>
      <c r="G434" s="40"/>
      <c r="H434" s="22" t="s">
        <v>1470</v>
      </c>
      <c r="I434" s="22"/>
      <c r="J434" s="22"/>
      <c r="K434" s="36">
        <v>172.7</v>
      </c>
      <c r="L434" s="36"/>
      <c r="M434" s="36">
        <v>131</v>
      </c>
      <c r="N434" s="22"/>
      <c r="O434" s="36">
        <v>130.5</v>
      </c>
      <c r="P434" s="22"/>
      <c r="Q434" s="36">
        <v>150</v>
      </c>
      <c r="R434" s="50"/>
    </row>
    <row r="435" spans="1:19">
      <c r="A435" s="40">
        <v>14</v>
      </c>
      <c r="B435" s="22">
        <v>3</v>
      </c>
      <c r="C435" s="22">
        <v>1</v>
      </c>
      <c r="D435" s="22">
        <v>2</v>
      </c>
      <c r="F435" s="22">
        <v>4</v>
      </c>
      <c r="G435" s="40" t="s">
        <v>4110</v>
      </c>
      <c r="H435" s="51" t="s">
        <v>1026</v>
      </c>
      <c r="I435" s="50"/>
      <c r="J435" s="50"/>
      <c r="K435" s="50">
        <v>192517</v>
      </c>
      <c r="L435" s="50"/>
      <c r="M435" s="50">
        <v>185609</v>
      </c>
      <c r="N435" s="50"/>
      <c r="O435" s="50">
        <v>189229.8</v>
      </c>
      <c r="P435" s="50"/>
      <c r="Q435" s="50">
        <v>188470</v>
      </c>
      <c r="R435" s="50"/>
      <c r="S435" s="36">
        <v>191453</v>
      </c>
    </row>
    <row r="436" spans="1:19" hidden="1">
      <c r="A436" s="40"/>
      <c r="F436" s="22">
        <v>5</v>
      </c>
      <c r="G436" s="40"/>
      <c r="H436" s="22" t="s">
        <v>1471</v>
      </c>
      <c r="I436" s="22"/>
      <c r="J436" s="22"/>
      <c r="K436" s="36">
        <v>192515.6</v>
      </c>
      <c r="L436" s="36"/>
      <c r="M436" s="36">
        <v>185608</v>
      </c>
      <c r="N436" s="22"/>
      <c r="O436" s="36">
        <v>188740</v>
      </c>
      <c r="P436" s="22"/>
      <c r="Q436" s="36">
        <v>188467</v>
      </c>
      <c r="R436" s="50"/>
    </row>
    <row r="437" spans="1:19" hidden="1">
      <c r="A437" s="40"/>
      <c r="F437" s="22">
        <v>5</v>
      </c>
      <c r="G437" s="40"/>
      <c r="H437" s="22" t="s">
        <v>1472</v>
      </c>
      <c r="I437" s="22"/>
      <c r="J437" s="22"/>
      <c r="K437" s="36">
        <v>1.7</v>
      </c>
      <c r="L437" s="36"/>
      <c r="M437" s="36">
        <v>1</v>
      </c>
      <c r="N437" s="22"/>
      <c r="O437" s="36">
        <v>3.4</v>
      </c>
      <c r="P437" s="22"/>
      <c r="Q437" s="36">
        <v>3</v>
      </c>
      <c r="R437" s="50"/>
    </row>
    <row r="438" spans="1:19" hidden="1">
      <c r="A438" s="40"/>
      <c r="F438" s="22">
        <v>5</v>
      </c>
      <c r="G438" s="40"/>
      <c r="H438" s="22" t="s">
        <v>3050</v>
      </c>
      <c r="I438" s="22"/>
      <c r="J438" s="22"/>
      <c r="K438" s="36"/>
      <c r="L438" s="36"/>
      <c r="M438" s="36"/>
      <c r="N438" s="22"/>
      <c r="O438" s="36">
        <v>485.9</v>
      </c>
      <c r="P438" s="22"/>
      <c r="Q438" s="36"/>
      <c r="R438" s="50"/>
    </row>
    <row r="439" spans="1:19">
      <c r="A439" s="40">
        <v>14</v>
      </c>
      <c r="B439" s="22">
        <v>3</v>
      </c>
      <c r="C439" s="22">
        <v>1</v>
      </c>
      <c r="D439" s="22">
        <v>3</v>
      </c>
      <c r="F439" s="22">
        <v>4</v>
      </c>
      <c r="G439" s="40" t="s">
        <v>4111</v>
      </c>
      <c r="H439" s="51" t="s">
        <v>1464</v>
      </c>
      <c r="I439" s="50"/>
      <c r="J439" s="50"/>
      <c r="K439" s="50">
        <v>15469</v>
      </c>
      <c r="L439" s="50"/>
      <c r="M439" s="50">
        <v>102</v>
      </c>
      <c r="N439" s="50"/>
      <c r="O439" s="50">
        <v>55079.6</v>
      </c>
      <c r="P439" s="50"/>
      <c r="Q439" s="50">
        <v>78444</v>
      </c>
      <c r="R439" s="50"/>
      <c r="S439" s="36">
        <v>102</v>
      </c>
    </row>
    <row r="440" spans="1:19" hidden="1">
      <c r="A440" s="40"/>
      <c r="F440" s="22">
        <v>5</v>
      </c>
      <c r="G440" s="40"/>
      <c r="H440" s="22" t="s">
        <v>1473</v>
      </c>
      <c r="I440" s="22"/>
      <c r="J440" s="22"/>
      <c r="K440" s="36">
        <v>46</v>
      </c>
      <c r="L440" s="36"/>
      <c r="M440" s="36">
        <v>102</v>
      </c>
      <c r="N440" s="22"/>
      <c r="O440" s="36">
        <v>71.2</v>
      </c>
      <c r="P440" s="22"/>
      <c r="Q440" s="36">
        <v>102</v>
      </c>
      <c r="R440" s="50"/>
    </row>
    <row r="441" spans="1:19" hidden="1">
      <c r="A441" s="40"/>
      <c r="F441" s="22">
        <v>5</v>
      </c>
      <c r="G441" s="40"/>
      <c r="H441" s="22" t="s">
        <v>1474</v>
      </c>
      <c r="I441" s="22"/>
      <c r="J441" s="22"/>
      <c r="K441" s="36">
        <v>15423</v>
      </c>
      <c r="L441" s="36"/>
      <c r="M441" s="54"/>
      <c r="N441" s="22"/>
      <c r="O441" s="36">
        <v>35201</v>
      </c>
      <c r="P441" s="22"/>
      <c r="Q441" s="54"/>
      <c r="R441" s="50"/>
    </row>
    <row r="442" spans="1:19" hidden="1">
      <c r="A442" s="40"/>
      <c r="F442" s="22">
        <v>5</v>
      </c>
      <c r="G442" s="40"/>
      <c r="H442" s="22" t="s">
        <v>3051</v>
      </c>
      <c r="I442" s="22"/>
      <c r="J442" s="22"/>
      <c r="K442" s="36"/>
      <c r="L442" s="36"/>
      <c r="M442" s="54"/>
      <c r="N442" s="22"/>
      <c r="O442" s="36">
        <v>151</v>
      </c>
      <c r="P442" s="22"/>
      <c r="Q442" s="54"/>
      <c r="R442" s="50"/>
    </row>
    <row r="443" spans="1:19" hidden="1">
      <c r="A443" s="40"/>
      <c r="F443" s="22">
        <v>5</v>
      </c>
      <c r="G443" s="40"/>
      <c r="H443" s="22" t="s">
        <v>2510</v>
      </c>
      <c r="I443" s="22"/>
      <c r="J443" s="22"/>
      <c r="K443" s="36"/>
      <c r="L443" s="36"/>
      <c r="M443" s="54"/>
      <c r="N443" s="22"/>
      <c r="O443" s="36"/>
      <c r="P443" s="22"/>
      <c r="Q443" s="36">
        <v>35022</v>
      </c>
      <c r="R443" s="50"/>
    </row>
    <row r="444" spans="1:19" hidden="1">
      <c r="A444" s="40"/>
      <c r="F444" s="22">
        <v>5</v>
      </c>
      <c r="G444" s="40"/>
      <c r="H444" s="22" t="s">
        <v>2509</v>
      </c>
      <c r="I444" s="22"/>
      <c r="J444" s="22"/>
      <c r="K444" s="36"/>
      <c r="L444" s="36"/>
      <c r="M444" s="54"/>
      <c r="N444" s="22"/>
      <c r="O444" s="36"/>
      <c r="P444" s="22"/>
      <c r="Q444" s="36">
        <v>199</v>
      </c>
      <c r="R444" s="50"/>
    </row>
    <row r="445" spans="1:19" hidden="1">
      <c r="A445" s="40"/>
      <c r="F445" s="22">
        <v>5</v>
      </c>
      <c r="G445" s="40"/>
      <c r="H445" s="22" t="s">
        <v>3052</v>
      </c>
      <c r="I445" s="22"/>
      <c r="J445" s="22"/>
      <c r="K445" s="36"/>
      <c r="L445" s="36"/>
      <c r="M445" s="54"/>
      <c r="N445" s="22"/>
      <c r="O445" s="36">
        <v>19525</v>
      </c>
      <c r="P445" s="22"/>
      <c r="Q445" s="36"/>
      <c r="R445" s="50"/>
    </row>
    <row r="446" spans="1:19" hidden="1">
      <c r="A446" s="40"/>
      <c r="F446" s="22">
        <v>5</v>
      </c>
      <c r="G446" s="40"/>
      <c r="H446" s="22" t="s">
        <v>3053</v>
      </c>
      <c r="I446" s="22"/>
      <c r="J446" s="22"/>
      <c r="K446" s="36"/>
      <c r="L446" s="36"/>
      <c r="M446" s="54"/>
      <c r="N446" s="22"/>
      <c r="O446" s="36">
        <v>131</v>
      </c>
      <c r="P446" s="22"/>
      <c r="Q446" s="36"/>
      <c r="R446" s="50"/>
    </row>
    <row r="447" spans="1:19" hidden="1">
      <c r="A447" s="40"/>
      <c r="F447" s="22">
        <v>5</v>
      </c>
      <c r="G447" s="40"/>
      <c r="H447" s="22" t="s">
        <v>2511</v>
      </c>
      <c r="I447" s="22"/>
      <c r="J447" s="22"/>
      <c r="K447" s="36"/>
      <c r="L447" s="36"/>
      <c r="M447" s="54"/>
      <c r="N447" s="22"/>
      <c r="O447" s="36"/>
      <c r="P447" s="22"/>
      <c r="Q447" s="36">
        <v>42899</v>
      </c>
      <c r="R447" s="50"/>
    </row>
    <row r="448" spans="1:19" hidden="1">
      <c r="A448" s="40"/>
      <c r="F448" s="22">
        <v>5</v>
      </c>
      <c r="G448" s="40"/>
      <c r="H448" s="22" t="s">
        <v>135</v>
      </c>
      <c r="I448" s="22"/>
      <c r="J448" s="22"/>
      <c r="K448" s="36"/>
      <c r="L448" s="36"/>
      <c r="M448" s="54"/>
      <c r="N448" s="22"/>
      <c r="O448" s="36"/>
      <c r="P448" s="22"/>
      <c r="Q448" s="36">
        <v>222</v>
      </c>
      <c r="R448" s="50"/>
    </row>
    <row r="449" spans="1:19">
      <c r="A449" s="40">
        <v>14</v>
      </c>
      <c r="B449" s="22">
        <v>3</v>
      </c>
      <c r="C449" s="22">
        <v>1</v>
      </c>
      <c r="D449" s="22">
        <v>4</v>
      </c>
      <c r="F449" s="22">
        <v>4</v>
      </c>
      <c r="G449" s="40" t="s">
        <v>4112</v>
      </c>
      <c r="H449" s="51" t="s">
        <v>1465</v>
      </c>
      <c r="I449" s="50"/>
      <c r="J449" s="50"/>
      <c r="K449" s="50">
        <v>3000.5</v>
      </c>
      <c r="L449" s="50"/>
      <c r="M449" s="50">
        <v>2447</v>
      </c>
      <c r="N449" s="50"/>
      <c r="O449" s="50">
        <v>2155</v>
      </c>
      <c r="P449" s="50"/>
      <c r="Q449" s="50">
        <v>7216</v>
      </c>
      <c r="R449" s="50"/>
      <c r="S449" s="36">
        <v>8727</v>
      </c>
    </row>
    <row r="450" spans="1:19" hidden="1">
      <c r="A450" s="40"/>
      <c r="F450" s="22">
        <v>5</v>
      </c>
      <c r="G450" s="40"/>
      <c r="H450" s="22" t="s">
        <v>1475</v>
      </c>
      <c r="I450" s="22"/>
      <c r="J450" s="22"/>
      <c r="K450" s="36">
        <v>14</v>
      </c>
      <c r="L450" s="36"/>
      <c r="M450" s="36">
        <v>15</v>
      </c>
      <c r="N450" s="22"/>
      <c r="O450" s="36">
        <v>15</v>
      </c>
      <c r="P450" s="22"/>
      <c r="Q450" s="36">
        <v>15</v>
      </c>
    </row>
    <row r="451" spans="1:19" hidden="1">
      <c r="A451" s="40"/>
      <c r="F451" s="22">
        <v>5</v>
      </c>
      <c r="G451" s="40"/>
      <c r="H451" s="22" t="s">
        <v>1476</v>
      </c>
      <c r="I451" s="22"/>
      <c r="J451" s="22"/>
      <c r="K451" s="36">
        <v>45.5</v>
      </c>
      <c r="L451" s="36"/>
      <c r="M451" s="36">
        <v>53</v>
      </c>
      <c r="N451" s="22"/>
      <c r="O451" s="36">
        <v>50</v>
      </c>
      <c r="P451" s="22"/>
      <c r="Q451" s="36">
        <v>53</v>
      </c>
    </row>
    <row r="452" spans="1:19" hidden="1">
      <c r="A452" s="40"/>
      <c r="F452" s="22">
        <v>5</v>
      </c>
      <c r="G452" s="40"/>
      <c r="H452" s="22" t="s">
        <v>1477</v>
      </c>
      <c r="I452" s="22"/>
      <c r="J452" s="22"/>
      <c r="K452" s="36">
        <v>191</v>
      </c>
      <c r="L452" s="36"/>
      <c r="M452" s="36">
        <v>191</v>
      </c>
      <c r="N452" s="22"/>
      <c r="O452" s="36">
        <v>231</v>
      </c>
      <c r="P452" s="22"/>
      <c r="Q452" s="36">
        <v>231</v>
      </c>
    </row>
    <row r="453" spans="1:19" hidden="1">
      <c r="A453" s="40"/>
      <c r="F453" s="22">
        <v>5</v>
      </c>
      <c r="G453" s="40"/>
      <c r="H453" s="22" t="s">
        <v>1478</v>
      </c>
      <c r="I453" s="22"/>
      <c r="J453" s="22"/>
      <c r="K453" s="36">
        <v>20</v>
      </c>
      <c r="L453" s="36"/>
      <c r="M453" s="36">
        <v>21</v>
      </c>
      <c r="N453" s="22"/>
      <c r="O453" s="36">
        <v>19</v>
      </c>
      <c r="P453" s="22"/>
      <c r="Q453" s="36">
        <v>21</v>
      </c>
    </row>
    <row r="454" spans="1:19" hidden="1">
      <c r="A454" s="40"/>
      <c r="F454" s="22">
        <v>5</v>
      </c>
      <c r="G454" s="40"/>
      <c r="H454" s="22" t="s">
        <v>1479</v>
      </c>
      <c r="I454" s="22"/>
      <c r="J454" s="22"/>
      <c r="K454" s="36">
        <v>12</v>
      </c>
      <c r="L454" s="36"/>
      <c r="M454" s="36">
        <v>14</v>
      </c>
      <c r="N454" s="22"/>
      <c r="O454" s="36">
        <v>11</v>
      </c>
      <c r="P454" s="22"/>
      <c r="Q454" s="36">
        <v>14</v>
      </c>
    </row>
    <row r="455" spans="1:19" hidden="1">
      <c r="A455" s="40"/>
      <c r="F455" s="22">
        <v>5</v>
      </c>
      <c r="G455" s="40"/>
      <c r="H455" s="22" t="s">
        <v>1480</v>
      </c>
      <c r="I455" s="22"/>
      <c r="J455" s="22"/>
      <c r="K455" s="36">
        <v>2718</v>
      </c>
      <c r="L455" s="36"/>
      <c r="M455" s="36">
        <v>398</v>
      </c>
      <c r="N455" s="22"/>
      <c r="O455" s="36">
        <v>390</v>
      </c>
      <c r="P455" s="22"/>
      <c r="Q455" s="54"/>
    </row>
    <row r="456" spans="1:19" hidden="1">
      <c r="A456" s="40"/>
      <c r="F456" s="22">
        <v>5</v>
      </c>
      <c r="G456" s="40"/>
      <c r="H456" s="22" t="s">
        <v>2076</v>
      </c>
      <c r="I456" s="22"/>
      <c r="J456" s="22"/>
      <c r="K456" s="54"/>
      <c r="L456" s="36"/>
      <c r="M456" s="36">
        <v>784</v>
      </c>
      <c r="N456" s="22"/>
      <c r="O456" s="36">
        <v>639</v>
      </c>
      <c r="P456" s="22"/>
      <c r="Q456" s="54"/>
    </row>
    <row r="457" spans="1:19" hidden="1">
      <c r="A457" s="40"/>
      <c r="F457" s="22">
        <v>5</v>
      </c>
      <c r="G457" s="40"/>
      <c r="H457" s="22" t="s">
        <v>2077</v>
      </c>
      <c r="I457" s="22"/>
      <c r="J457" s="22"/>
      <c r="K457" s="54"/>
      <c r="L457" s="36"/>
      <c r="M457" s="36">
        <v>825</v>
      </c>
      <c r="N457" s="22"/>
      <c r="O457" s="36">
        <v>672</v>
      </c>
      <c r="P457" s="22"/>
      <c r="Q457" s="54"/>
    </row>
    <row r="458" spans="1:19" hidden="1">
      <c r="A458" s="40"/>
      <c r="F458" s="22">
        <v>5</v>
      </c>
      <c r="G458" s="40"/>
      <c r="H458" s="22" t="s">
        <v>2078</v>
      </c>
      <c r="I458" s="22"/>
      <c r="J458" s="22"/>
      <c r="K458" s="54"/>
      <c r="L458" s="36"/>
      <c r="M458" s="36">
        <v>146</v>
      </c>
      <c r="N458" s="22"/>
      <c r="O458" s="36">
        <v>128</v>
      </c>
      <c r="P458" s="22"/>
      <c r="Q458" s="36">
        <v>146</v>
      </c>
    </row>
    <row r="459" spans="1:19" hidden="1">
      <c r="A459" s="40"/>
      <c r="F459" s="22">
        <v>5</v>
      </c>
      <c r="G459" s="40"/>
      <c r="H459" s="22" t="s">
        <v>2512</v>
      </c>
      <c r="I459" s="22"/>
      <c r="J459" s="22"/>
      <c r="K459" s="54"/>
      <c r="L459" s="36"/>
      <c r="M459" s="36"/>
      <c r="N459" s="22"/>
      <c r="O459" s="36"/>
      <c r="P459" s="22"/>
      <c r="Q459" s="36">
        <v>20</v>
      </c>
    </row>
    <row r="460" spans="1:19" hidden="1">
      <c r="A460" s="40"/>
      <c r="F460" s="22">
        <v>5</v>
      </c>
      <c r="G460" s="40"/>
      <c r="H460" s="22" t="s">
        <v>2513</v>
      </c>
      <c r="I460" s="22"/>
      <c r="J460" s="22"/>
      <c r="K460" s="54"/>
      <c r="L460" s="36"/>
      <c r="M460" s="36"/>
      <c r="N460" s="22"/>
      <c r="O460" s="36"/>
      <c r="P460" s="22"/>
      <c r="Q460" s="36">
        <v>6706</v>
      </c>
    </row>
    <row r="461" spans="1:19" hidden="1">
      <c r="A461" s="40"/>
      <c r="F461" s="22">
        <v>5</v>
      </c>
      <c r="G461" s="40"/>
      <c r="H461" s="22" t="s">
        <v>2514</v>
      </c>
      <c r="I461" s="22"/>
      <c r="J461" s="22"/>
      <c r="K461" s="54"/>
      <c r="L461" s="36"/>
      <c r="M461" s="36"/>
      <c r="N461" s="22"/>
      <c r="O461" s="36"/>
      <c r="P461" s="22"/>
      <c r="Q461" s="36">
        <v>5</v>
      </c>
    </row>
    <row r="462" spans="1:19" hidden="1">
      <c r="A462" s="40"/>
      <c r="F462" s="22">
        <v>5</v>
      </c>
      <c r="G462" s="40"/>
      <c r="H462" s="22" t="s">
        <v>2515</v>
      </c>
      <c r="I462" s="22"/>
      <c r="J462" s="22"/>
      <c r="K462" s="54"/>
      <c r="L462" s="36"/>
      <c r="M462" s="36"/>
      <c r="N462" s="22"/>
      <c r="O462" s="36"/>
      <c r="P462" s="22"/>
      <c r="Q462" s="36">
        <v>5</v>
      </c>
    </row>
    <row r="463" spans="1:19">
      <c r="A463" s="40">
        <v>14</v>
      </c>
      <c r="B463" s="22">
        <v>3</v>
      </c>
      <c r="C463" s="22">
        <v>1</v>
      </c>
      <c r="D463" s="22">
        <v>5</v>
      </c>
      <c r="F463" s="22">
        <v>4</v>
      </c>
      <c r="G463" s="40" t="s">
        <v>4113</v>
      </c>
      <c r="H463" s="51" t="s">
        <v>3054</v>
      </c>
      <c r="I463" s="50"/>
      <c r="J463" s="50"/>
      <c r="K463" s="50"/>
      <c r="L463" s="50"/>
      <c r="M463" s="50"/>
      <c r="N463" s="50"/>
      <c r="O463" s="50">
        <v>225</v>
      </c>
      <c r="P463" s="50"/>
      <c r="Q463" s="50"/>
    </row>
    <row r="464" spans="1:19">
      <c r="A464" s="40">
        <v>14</v>
      </c>
      <c r="B464" s="22">
        <v>3</v>
      </c>
      <c r="C464" s="22">
        <v>2</v>
      </c>
      <c r="F464" s="22">
        <v>3</v>
      </c>
      <c r="G464" s="40" t="s">
        <v>4114</v>
      </c>
      <c r="H464" s="22" t="s">
        <v>51</v>
      </c>
      <c r="I464" s="24">
        <v>22485</v>
      </c>
      <c r="K464" s="24">
        <v>12465</v>
      </c>
      <c r="M464" s="24">
        <v>12428</v>
      </c>
      <c r="O464" s="24">
        <v>12258</v>
      </c>
      <c r="Q464" s="24">
        <v>12356</v>
      </c>
      <c r="S464" s="36">
        <v>12198</v>
      </c>
    </row>
    <row r="465" spans="1:19">
      <c r="A465" s="40">
        <v>14</v>
      </c>
      <c r="B465" s="22">
        <v>3</v>
      </c>
      <c r="C465" s="22">
        <v>2</v>
      </c>
      <c r="D465" s="22">
        <v>1</v>
      </c>
      <c r="F465" s="22">
        <v>4</v>
      </c>
      <c r="G465" s="40" t="s">
        <v>4115</v>
      </c>
      <c r="H465" s="51" t="s">
        <v>342</v>
      </c>
      <c r="I465" s="50">
        <v>20</v>
      </c>
      <c r="J465" s="50"/>
      <c r="K465" s="50">
        <v>37</v>
      </c>
      <c r="L465" s="50"/>
      <c r="M465" s="50">
        <v>1</v>
      </c>
      <c r="N465" s="50"/>
      <c r="O465" s="50">
        <v>30</v>
      </c>
      <c r="P465" s="50"/>
      <c r="Q465" s="50">
        <v>1</v>
      </c>
      <c r="R465" s="50"/>
      <c r="S465" s="36">
        <v>1</v>
      </c>
    </row>
    <row r="466" spans="1:19">
      <c r="A466" s="40">
        <v>14</v>
      </c>
      <c r="B466" s="22">
        <v>3</v>
      </c>
      <c r="C466" s="22">
        <v>2</v>
      </c>
      <c r="D466" s="22">
        <v>2</v>
      </c>
      <c r="F466" s="22">
        <v>4</v>
      </c>
      <c r="G466" s="40" t="s">
        <v>4116</v>
      </c>
      <c r="H466" s="22" t="s">
        <v>1481</v>
      </c>
      <c r="M466" s="24">
        <v>8243</v>
      </c>
      <c r="O466" s="24">
        <v>8127.7</v>
      </c>
      <c r="Q466" s="24">
        <v>8494</v>
      </c>
      <c r="S466" s="36">
        <v>8133</v>
      </c>
    </row>
    <row r="467" spans="1:19" hidden="1">
      <c r="F467" s="22">
        <v>5</v>
      </c>
      <c r="H467" s="51" t="s">
        <v>1482</v>
      </c>
      <c r="I467" s="50">
        <v>34</v>
      </c>
      <c r="J467" s="50"/>
      <c r="K467" s="50">
        <v>34.15</v>
      </c>
      <c r="L467" s="50"/>
      <c r="M467" s="50">
        <v>34</v>
      </c>
      <c r="N467" s="22"/>
      <c r="O467" s="36">
        <v>31.8</v>
      </c>
      <c r="P467" s="22"/>
      <c r="Q467" s="50">
        <v>34</v>
      </c>
    </row>
    <row r="468" spans="1:19" hidden="1">
      <c r="F468" s="22">
        <v>5</v>
      </c>
      <c r="H468" s="51" t="s">
        <v>343</v>
      </c>
      <c r="I468" s="50">
        <v>272</v>
      </c>
      <c r="J468" s="50"/>
      <c r="K468" s="50">
        <v>272</v>
      </c>
      <c r="L468" s="50"/>
      <c r="M468" s="57"/>
      <c r="N468" s="22"/>
      <c r="O468" s="36"/>
      <c r="P468" s="22"/>
      <c r="Q468" s="52"/>
    </row>
    <row r="469" spans="1:19" hidden="1">
      <c r="A469" s="40"/>
      <c r="F469" s="22">
        <v>5</v>
      </c>
      <c r="G469" s="40"/>
      <c r="H469" s="51" t="s">
        <v>1483</v>
      </c>
      <c r="I469" s="50">
        <v>127</v>
      </c>
      <c r="J469" s="50"/>
      <c r="K469" s="36">
        <v>108</v>
      </c>
      <c r="L469" s="36"/>
      <c r="M469" s="36">
        <v>126</v>
      </c>
      <c r="N469" s="22"/>
      <c r="O469" s="36">
        <v>85.7</v>
      </c>
      <c r="P469" s="22"/>
      <c r="Q469" s="36">
        <v>63</v>
      </c>
    </row>
    <row r="470" spans="1:19" hidden="1">
      <c r="A470" s="40"/>
      <c r="F470" s="22">
        <v>5</v>
      </c>
      <c r="G470" s="40"/>
      <c r="H470" s="51" t="s">
        <v>1484</v>
      </c>
      <c r="I470" s="50">
        <v>350</v>
      </c>
      <c r="J470" s="50"/>
      <c r="K470" s="50">
        <v>377.7</v>
      </c>
      <c r="L470" s="50"/>
      <c r="M470" s="50">
        <v>349</v>
      </c>
      <c r="N470" s="22"/>
      <c r="O470" s="36">
        <v>388</v>
      </c>
      <c r="P470" s="22"/>
      <c r="Q470" s="50">
        <v>374</v>
      </c>
    </row>
    <row r="471" spans="1:19" hidden="1">
      <c r="A471" s="40"/>
      <c r="F471" s="22">
        <v>5</v>
      </c>
      <c r="G471" s="40"/>
      <c r="H471" s="51" t="s">
        <v>344</v>
      </c>
      <c r="I471" s="50">
        <v>319</v>
      </c>
      <c r="J471" s="50"/>
      <c r="K471" s="50">
        <v>339.8</v>
      </c>
      <c r="L471" s="50"/>
      <c r="M471" s="50">
        <v>345</v>
      </c>
      <c r="N471" s="22"/>
      <c r="O471" s="36">
        <v>340</v>
      </c>
      <c r="P471" s="22"/>
      <c r="Q471" s="50">
        <v>339</v>
      </c>
    </row>
    <row r="472" spans="1:19" hidden="1">
      <c r="A472" s="40"/>
      <c r="F472" s="22">
        <v>5</v>
      </c>
      <c r="G472" s="40"/>
      <c r="H472" s="51" t="s">
        <v>2079</v>
      </c>
      <c r="I472" s="50">
        <v>6700</v>
      </c>
      <c r="J472" s="50"/>
      <c r="K472" s="36">
        <v>6700</v>
      </c>
      <c r="L472" s="36"/>
      <c r="M472" s="36">
        <v>6700</v>
      </c>
      <c r="N472" s="22"/>
      <c r="O472" s="36">
        <v>6700</v>
      </c>
      <c r="P472" s="22"/>
      <c r="Q472" s="36">
        <v>6700</v>
      </c>
    </row>
    <row r="473" spans="1:19" hidden="1">
      <c r="A473" s="40"/>
      <c r="F473" s="22">
        <v>5</v>
      </c>
      <c r="G473" s="40"/>
      <c r="H473" s="51" t="s">
        <v>345</v>
      </c>
      <c r="I473" s="50">
        <v>128</v>
      </c>
      <c r="J473" s="50"/>
      <c r="K473" s="50">
        <v>131</v>
      </c>
      <c r="L473" s="50"/>
      <c r="M473" s="50">
        <v>126</v>
      </c>
      <c r="N473" s="22"/>
      <c r="O473" s="36">
        <v>131</v>
      </c>
      <c r="P473" s="22"/>
      <c r="Q473" s="50">
        <v>131</v>
      </c>
    </row>
    <row r="474" spans="1:19" hidden="1">
      <c r="A474" s="40"/>
      <c r="F474" s="22">
        <v>5</v>
      </c>
      <c r="G474" s="40"/>
      <c r="H474" s="51" t="s">
        <v>346</v>
      </c>
      <c r="I474" s="50">
        <v>172</v>
      </c>
      <c r="J474" s="50"/>
      <c r="K474" s="50">
        <v>211</v>
      </c>
      <c r="L474" s="50"/>
      <c r="M474" s="50">
        <v>310</v>
      </c>
      <c r="N474" s="22"/>
      <c r="O474" s="36">
        <v>209.68</v>
      </c>
      <c r="P474" s="22"/>
      <c r="Q474" s="50">
        <v>299</v>
      </c>
    </row>
    <row r="475" spans="1:19" hidden="1">
      <c r="A475" s="40"/>
      <c r="F475" s="22">
        <v>5</v>
      </c>
      <c r="G475" s="40"/>
      <c r="H475" s="36" t="s">
        <v>1485</v>
      </c>
      <c r="I475" s="36"/>
      <c r="J475" s="36"/>
      <c r="K475" s="50">
        <v>73</v>
      </c>
      <c r="L475" s="50"/>
      <c r="M475" s="50">
        <v>253</v>
      </c>
      <c r="N475" s="22"/>
      <c r="O475" s="36">
        <v>242</v>
      </c>
      <c r="P475" s="22"/>
      <c r="Q475" s="50">
        <v>554</v>
      </c>
    </row>
    <row r="476" spans="1:19" hidden="1">
      <c r="A476" s="40"/>
      <c r="F476" s="22">
        <v>5</v>
      </c>
      <c r="G476" s="40"/>
      <c r="H476" s="36" t="s">
        <v>1486</v>
      </c>
      <c r="I476" s="36"/>
      <c r="J476" s="36"/>
      <c r="K476" s="50">
        <v>171.7</v>
      </c>
      <c r="L476" s="50"/>
      <c r="M476" s="57"/>
      <c r="N476" s="22"/>
      <c r="O476" s="36"/>
      <c r="P476" s="22"/>
      <c r="Q476" s="52"/>
    </row>
    <row r="477" spans="1:19" hidden="1">
      <c r="A477" s="40"/>
      <c r="F477" s="22">
        <v>5</v>
      </c>
      <c r="G477" s="40"/>
      <c r="H477" s="51" t="s">
        <v>605</v>
      </c>
      <c r="I477" s="50">
        <v>10084</v>
      </c>
      <c r="J477" s="50"/>
      <c r="K477" s="57"/>
      <c r="L477" s="57"/>
      <c r="M477" s="57"/>
      <c r="N477" s="22"/>
      <c r="O477" s="36"/>
      <c r="P477" s="22"/>
      <c r="Q477" s="52"/>
      <c r="S477" s="58"/>
    </row>
    <row r="478" spans="1:19">
      <c r="A478" s="40">
        <v>14</v>
      </c>
      <c r="B478" s="22">
        <v>3</v>
      </c>
      <c r="C478" s="22">
        <v>2</v>
      </c>
      <c r="D478" s="22">
        <v>3</v>
      </c>
      <c r="F478" s="22">
        <v>4</v>
      </c>
      <c r="G478" s="40" t="s">
        <v>4117</v>
      </c>
      <c r="H478" s="22" t="s">
        <v>1487</v>
      </c>
      <c r="K478" s="24">
        <v>1007.8</v>
      </c>
      <c r="M478" s="24">
        <v>892</v>
      </c>
      <c r="O478" s="24">
        <v>951</v>
      </c>
      <c r="Q478" s="24">
        <v>906</v>
      </c>
      <c r="S478" s="36">
        <v>915</v>
      </c>
    </row>
    <row r="479" spans="1:19">
      <c r="A479" s="40">
        <v>14</v>
      </c>
      <c r="B479" s="22">
        <v>3</v>
      </c>
      <c r="C479" s="22">
        <v>2</v>
      </c>
      <c r="D479" s="22">
        <v>4</v>
      </c>
      <c r="F479" s="22">
        <v>4</v>
      </c>
      <c r="G479" s="40" t="s">
        <v>4118</v>
      </c>
      <c r="H479" s="22" t="s">
        <v>3055</v>
      </c>
      <c r="K479" s="24">
        <v>2956</v>
      </c>
      <c r="M479" s="24">
        <v>3292</v>
      </c>
      <c r="N479" s="22"/>
      <c r="O479" s="36">
        <v>3149</v>
      </c>
      <c r="P479" s="22"/>
      <c r="Q479" s="24">
        <v>2955</v>
      </c>
      <c r="S479" s="36">
        <v>3149</v>
      </c>
    </row>
    <row r="480" spans="1:19" hidden="1">
      <c r="A480" s="40"/>
      <c r="F480" s="22">
        <v>5</v>
      </c>
      <c r="G480" s="40"/>
      <c r="H480" s="24" t="s">
        <v>3056</v>
      </c>
      <c r="I480" s="36"/>
      <c r="J480" s="36"/>
      <c r="K480" s="50"/>
      <c r="L480" s="50"/>
      <c r="M480" s="24">
        <v>3292</v>
      </c>
      <c r="N480" s="22"/>
      <c r="O480" s="36">
        <v>2663</v>
      </c>
      <c r="P480" s="22"/>
      <c r="Q480" s="50">
        <v>2502</v>
      </c>
    </row>
    <row r="481" spans="1:20" hidden="1">
      <c r="A481" s="40"/>
      <c r="F481" s="22">
        <v>5</v>
      </c>
      <c r="G481" s="40"/>
      <c r="H481" s="24" t="s">
        <v>2516</v>
      </c>
      <c r="I481" s="36"/>
      <c r="J481" s="36"/>
      <c r="K481" s="50"/>
      <c r="L481" s="50"/>
      <c r="N481" s="22"/>
      <c r="O481" s="36">
        <v>486</v>
      </c>
      <c r="P481" s="22"/>
      <c r="Q481" s="50">
        <v>453</v>
      </c>
    </row>
    <row r="482" spans="1:20">
      <c r="A482" s="40">
        <v>14</v>
      </c>
      <c r="B482" s="22">
        <v>3</v>
      </c>
      <c r="C482" s="22">
        <v>2</v>
      </c>
      <c r="D482" s="22">
        <v>5</v>
      </c>
      <c r="F482" s="22">
        <v>4</v>
      </c>
      <c r="G482" s="40" t="s">
        <v>4119</v>
      </c>
      <c r="H482" s="22" t="s">
        <v>1488</v>
      </c>
      <c r="K482" s="24">
        <v>45</v>
      </c>
      <c r="M482" s="54"/>
      <c r="Q482" s="54"/>
      <c r="R482" s="54"/>
      <c r="S482" s="54"/>
      <c r="T482" s="54"/>
    </row>
    <row r="483" spans="1:20">
      <c r="A483" s="40">
        <v>14</v>
      </c>
      <c r="B483" s="22">
        <v>3</v>
      </c>
      <c r="C483" s="22">
        <v>3</v>
      </c>
      <c r="F483" s="22">
        <v>3</v>
      </c>
      <c r="G483" s="40" t="s">
        <v>4120</v>
      </c>
      <c r="H483" s="22" t="s">
        <v>79</v>
      </c>
      <c r="I483" s="24">
        <v>18747</v>
      </c>
      <c r="K483" s="24">
        <v>19234</v>
      </c>
      <c r="M483" s="24">
        <v>18152</v>
      </c>
      <c r="O483" s="24">
        <v>19423.599999999999</v>
      </c>
      <c r="Q483" s="24">
        <v>17951</v>
      </c>
      <c r="S483" s="36">
        <v>17985</v>
      </c>
    </row>
    <row r="484" spans="1:20">
      <c r="A484" s="40">
        <v>14</v>
      </c>
      <c r="B484" s="22">
        <v>3</v>
      </c>
      <c r="C484" s="22">
        <v>3</v>
      </c>
      <c r="D484" s="22">
        <v>1</v>
      </c>
      <c r="F484" s="22">
        <v>4</v>
      </c>
      <c r="G484" s="40" t="s">
        <v>4121</v>
      </c>
      <c r="H484" s="22" t="s">
        <v>1409</v>
      </c>
      <c r="I484" s="36"/>
      <c r="J484" s="36"/>
      <c r="K484" s="22">
        <v>1619</v>
      </c>
      <c r="L484" s="22"/>
      <c r="M484" s="36">
        <v>1152</v>
      </c>
      <c r="N484" s="22"/>
      <c r="O484" s="36">
        <v>1274.5999999999999</v>
      </c>
      <c r="P484" s="22"/>
      <c r="Q484" s="36">
        <v>951</v>
      </c>
      <c r="R484" s="22"/>
      <c r="S484" s="36">
        <v>985</v>
      </c>
    </row>
    <row r="485" spans="1:20" hidden="1">
      <c r="A485" s="40"/>
      <c r="F485" s="22">
        <v>5</v>
      </c>
      <c r="G485" s="40"/>
      <c r="H485" s="22" t="s">
        <v>1490</v>
      </c>
      <c r="I485" s="22"/>
      <c r="J485" s="22"/>
      <c r="K485" s="22">
        <v>0.151</v>
      </c>
      <c r="L485" s="22"/>
      <c r="M485" s="36">
        <v>1</v>
      </c>
      <c r="N485" s="22"/>
      <c r="O485" s="36">
        <v>0.45300000000000001</v>
      </c>
      <c r="P485" s="22"/>
      <c r="Q485" s="36">
        <v>1</v>
      </c>
      <c r="R485" s="22"/>
    </row>
    <row r="486" spans="1:20" hidden="1">
      <c r="A486" s="40"/>
      <c r="F486" s="22">
        <v>5</v>
      </c>
      <c r="G486" s="40"/>
      <c r="H486" s="51" t="s">
        <v>663</v>
      </c>
      <c r="I486" s="50">
        <v>440</v>
      </c>
      <c r="J486" s="50"/>
      <c r="K486" s="50">
        <v>537.77499999999998</v>
      </c>
      <c r="L486" s="50"/>
      <c r="M486" s="50">
        <v>484</v>
      </c>
      <c r="N486" s="22"/>
      <c r="O486" s="36">
        <v>537</v>
      </c>
      <c r="P486" s="22"/>
      <c r="Q486" s="50">
        <v>488</v>
      </c>
      <c r="R486" s="22"/>
    </row>
    <row r="487" spans="1:20" hidden="1">
      <c r="A487" s="40"/>
      <c r="F487" s="22">
        <v>5</v>
      </c>
      <c r="G487" s="40"/>
      <c r="H487" s="51" t="s">
        <v>2517</v>
      </c>
      <c r="I487" s="50">
        <v>667</v>
      </c>
      <c r="J487" s="50"/>
      <c r="K487" s="50">
        <v>1081</v>
      </c>
      <c r="L487" s="50"/>
      <c r="M487" s="50">
        <v>667</v>
      </c>
      <c r="N487" s="22"/>
      <c r="O487" s="36">
        <v>737</v>
      </c>
      <c r="P487" s="22"/>
      <c r="Q487" s="50">
        <v>462</v>
      </c>
      <c r="R487" s="22"/>
      <c r="S487" s="58"/>
    </row>
    <row r="488" spans="1:20">
      <c r="A488" s="40">
        <v>14</v>
      </c>
      <c r="B488" s="22">
        <v>3</v>
      </c>
      <c r="C488" s="22">
        <v>3</v>
      </c>
      <c r="D488" s="22">
        <v>2</v>
      </c>
      <c r="F488" s="22">
        <v>4</v>
      </c>
      <c r="G488" s="40" t="s">
        <v>4122</v>
      </c>
      <c r="H488" s="22" t="s">
        <v>1489</v>
      </c>
      <c r="I488" s="36"/>
      <c r="J488" s="36"/>
      <c r="K488" s="22">
        <v>17615</v>
      </c>
      <c r="L488" s="22"/>
      <c r="M488" s="36">
        <v>17000</v>
      </c>
      <c r="N488" s="22"/>
      <c r="O488" s="36">
        <v>18149</v>
      </c>
      <c r="P488" s="22"/>
      <c r="Q488" s="36">
        <v>17000</v>
      </c>
      <c r="R488" s="22"/>
      <c r="S488" s="36">
        <v>17000</v>
      </c>
    </row>
    <row r="489" spans="1:20" hidden="1">
      <c r="F489" s="22">
        <v>5</v>
      </c>
      <c r="G489" s="40"/>
      <c r="H489" s="51" t="s">
        <v>1491</v>
      </c>
      <c r="I489" s="50">
        <v>17639</v>
      </c>
      <c r="J489" s="50"/>
      <c r="K489" s="50">
        <v>17615</v>
      </c>
      <c r="L489" s="50"/>
      <c r="M489" s="50">
        <v>17000</v>
      </c>
      <c r="N489" s="22"/>
      <c r="O489" s="36">
        <v>18149</v>
      </c>
      <c r="P489" s="22"/>
      <c r="Q489" s="36">
        <v>17000</v>
      </c>
      <c r="R489" s="22"/>
      <c r="S489" s="58"/>
    </row>
    <row r="490" spans="1:20">
      <c r="A490" s="22">
        <v>14</v>
      </c>
      <c r="B490" s="22">
        <v>3</v>
      </c>
      <c r="C490" s="22">
        <v>4</v>
      </c>
      <c r="F490" s="22">
        <v>3</v>
      </c>
      <c r="G490" s="40" t="s">
        <v>735</v>
      </c>
      <c r="H490" s="22" t="s">
        <v>295</v>
      </c>
      <c r="I490" s="24">
        <v>411544</v>
      </c>
      <c r="K490" s="24">
        <v>146602.5</v>
      </c>
      <c r="M490" s="24">
        <v>426559</v>
      </c>
      <c r="O490" s="24">
        <v>121702.8</v>
      </c>
      <c r="Q490" s="24">
        <v>441010</v>
      </c>
      <c r="S490" s="36">
        <v>477156</v>
      </c>
    </row>
    <row r="491" spans="1:20">
      <c r="A491" s="22">
        <v>14</v>
      </c>
      <c r="B491" s="22">
        <v>3</v>
      </c>
      <c r="C491" s="22">
        <v>4</v>
      </c>
      <c r="D491" s="22">
        <v>1</v>
      </c>
      <c r="F491" s="22">
        <v>4</v>
      </c>
      <c r="G491" s="40" t="s">
        <v>3384</v>
      </c>
      <c r="H491" s="51" t="s">
        <v>1492</v>
      </c>
      <c r="I491" s="50">
        <v>201</v>
      </c>
      <c r="J491" s="50"/>
      <c r="K491" s="50">
        <v>197.5</v>
      </c>
      <c r="L491" s="50"/>
      <c r="M491" s="50">
        <v>202</v>
      </c>
      <c r="N491" s="50"/>
      <c r="O491" s="50">
        <v>221.8</v>
      </c>
      <c r="P491" s="50"/>
      <c r="Q491" s="50">
        <v>202</v>
      </c>
      <c r="R491" s="50"/>
      <c r="S491" s="36">
        <v>221</v>
      </c>
    </row>
    <row r="492" spans="1:20" hidden="1">
      <c r="F492" s="22">
        <v>5</v>
      </c>
      <c r="G492" s="40"/>
      <c r="H492" s="51" t="s">
        <v>1493</v>
      </c>
      <c r="I492" s="50">
        <v>201</v>
      </c>
      <c r="J492" s="50"/>
      <c r="K492" s="50">
        <v>197.5</v>
      </c>
      <c r="L492" s="50"/>
      <c r="M492" s="50">
        <v>202</v>
      </c>
      <c r="N492" s="22"/>
      <c r="O492" s="36">
        <v>222</v>
      </c>
      <c r="P492" s="22"/>
      <c r="Q492" s="50">
        <v>202</v>
      </c>
      <c r="R492" s="50"/>
      <c r="S492" s="58"/>
    </row>
    <row r="493" spans="1:20">
      <c r="A493" s="22">
        <v>14</v>
      </c>
      <c r="B493" s="22">
        <v>3</v>
      </c>
      <c r="C493" s="22">
        <v>4</v>
      </c>
      <c r="D493" s="22">
        <v>2</v>
      </c>
      <c r="F493" s="22">
        <v>4</v>
      </c>
      <c r="G493" s="40" t="s">
        <v>3385</v>
      </c>
      <c r="H493" s="22" t="s">
        <v>1446</v>
      </c>
      <c r="I493" s="36"/>
      <c r="J493" s="36"/>
      <c r="K493" s="36">
        <v>145253</v>
      </c>
      <c r="L493" s="22"/>
      <c r="M493" s="50">
        <v>425200</v>
      </c>
      <c r="N493" s="50"/>
      <c r="O493" s="50">
        <v>120314</v>
      </c>
      <c r="P493" s="50"/>
      <c r="Q493" s="50">
        <v>438877</v>
      </c>
      <c r="R493" s="50"/>
      <c r="S493" s="36">
        <v>475644</v>
      </c>
    </row>
    <row r="494" spans="1:20" hidden="1">
      <c r="F494" s="22">
        <v>5</v>
      </c>
      <c r="G494" s="40"/>
      <c r="H494" s="51" t="s">
        <v>680</v>
      </c>
      <c r="I494" s="50">
        <v>210722</v>
      </c>
      <c r="J494" s="50"/>
      <c r="K494" s="50">
        <v>45590</v>
      </c>
      <c r="L494" s="50"/>
      <c r="M494" s="50"/>
      <c r="N494" s="22"/>
      <c r="O494" s="36">
        <v>18155</v>
      </c>
      <c r="P494" s="22"/>
      <c r="Q494" s="50">
        <v>287177</v>
      </c>
      <c r="R494" s="22" t="s">
        <v>2518</v>
      </c>
    </row>
    <row r="495" spans="1:20" hidden="1">
      <c r="F495" s="22">
        <v>5</v>
      </c>
      <c r="G495" s="40"/>
      <c r="H495" s="51" t="s">
        <v>681</v>
      </c>
      <c r="I495" s="50">
        <v>28946</v>
      </c>
      <c r="J495" s="50"/>
      <c r="K495" s="50">
        <v>13163</v>
      </c>
      <c r="L495" s="50"/>
      <c r="M495" s="50"/>
      <c r="N495" s="22"/>
      <c r="O495" s="36">
        <v>25159</v>
      </c>
      <c r="P495" s="22"/>
      <c r="Q495" s="50"/>
      <c r="R495" s="22"/>
    </row>
    <row r="496" spans="1:20" hidden="1">
      <c r="F496" s="22">
        <v>5</v>
      </c>
      <c r="G496" s="40"/>
      <c r="H496" s="51" t="s">
        <v>1494</v>
      </c>
      <c r="I496" s="50">
        <v>170529</v>
      </c>
      <c r="J496" s="50"/>
      <c r="K496" s="50">
        <v>86500</v>
      </c>
      <c r="L496" s="50"/>
      <c r="M496" s="50">
        <v>134700</v>
      </c>
      <c r="N496" s="22"/>
      <c r="O496" s="36">
        <v>77000</v>
      </c>
      <c r="P496" s="22"/>
      <c r="Q496" s="50">
        <v>81700</v>
      </c>
      <c r="R496" s="22"/>
    </row>
    <row r="497" spans="1:19" hidden="1">
      <c r="F497" s="22">
        <v>5</v>
      </c>
      <c r="G497" s="40"/>
      <c r="H497" s="51" t="s">
        <v>2519</v>
      </c>
      <c r="I497" s="50"/>
      <c r="J497" s="50"/>
      <c r="K497" s="50"/>
      <c r="L497" s="50"/>
      <c r="M497" s="50"/>
      <c r="N497" s="22"/>
      <c r="O497" s="36"/>
      <c r="P497" s="22"/>
      <c r="Q497" s="50">
        <v>70000</v>
      </c>
      <c r="R497" s="22"/>
      <c r="S497" s="58"/>
    </row>
    <row r="498" spans="1:19">
      <c r="A498" s="22">
        <v>14</v>
      </c>
      <c r="B498" s="22">
        <v>3</v>
      </c>
      <c r="C498" s="22">
        <v>4</v>
      </c>
      <c r="D498" s="22">
        <v>3</v>
      </c>
      <c r="F498" s="22">
        <v>4</v>
      </c>
      <c r="G498" s="40" t="s">
        <v>3386</v>
      </c>
      <c r="H498" s="22" t="s">
        <v>1495</v>
      </c>
      <c r="I498" s="36"/>
      <c r="J498" s="36"/>
      <c r="K498" s="22">
        <v>1152</v>
      </c>
      <c r="L498" s="22"/>
      <c r="M498" s="36">
        <v>1157</v>
      </c>
      <c r="N498" s="22"/>
      <c r="O498" s="36">
        <v>1167</v>
      </c>
      <c r="P498" s="22"/>
      <c r="Q498" s="36">
        <v>1167</v>
      </c>
      <c r="R498" s="22"/>
      <c r="S498" s="36">
        <v>1291</v>
      </c>
    </row>
    <row r="499" spans="1:19" hidden="1">
      <c r="F499" s="22">
        <v>5</v>
      </c>
      <c r="G499" s="40"/>
      <c r="H499" s="51" t="s">
        <v>1496</v>
      </c>
      <c r="I499" s="50">
        <v>1146</v>
      </c>
      <c r="J499" s="50"/>
      <c r="K499" s="50">
        <v>1152</v>
      </c>
      <c r="L499" s="50"/>
      <c r="M499" s="50">
        <v>1157</v>
      </c>
      <c r="N499" s="22"/>
      <c r="O499" s="36">
        <v>1167</v>
      </c>
      <c r="P499" s="22"/>
      <c r="Q499" s="50">
        <v>1167</v>
      </c>
      <c r="R499" s="22"/>
      <c r="S499" s="58"/>
    </row>
    <row r="500" spans="1:19">
      <c r="A500" s="22">
        <v>14</v>
      </c>
      <c r="B500" s="22">
        <v>3</v>
      </c>
      <c r="C500" s="22">
        <v>4</v>
      </c>
      <c r="D500" s="22">
        <v>4</v>
      </c>
      <c r="F500" s="22">
        <v>4</v>
      </c>
      <c r="G500" s="40" t="s">
        <v>3387</v>
      </c>
      <c r="H500" s="22" t="s">
        <v>1449</v>
      </c>
      <c r="I500" s="36"/>
      <c r="J500" s="36"/>
      <c r="K500" s="22"/>
      <c r="L500" s="22"/>
      <c r="M500" s="36"/>
      <c r="N500" s="22"/>
      <c r="O500" s="36"/>
      <c r="P500" s="22"/>
      <c r="Q500" s="36">
        <v>764</v>
      </c>
      <c r="R500" s="51" t="s">
        <v>2520</v>
      </c>
    </row>
    <row r="501" spans="1:19">
      <c r="A501" s="22">
        <v>14</v>
      </c>
      <c r="B501" s="22">
        <v>3</v>
      </c>
      <c r="C501" s="22">
        <v>5</v>
      </c>
      <c r="F501" s="22">
        <v>3</v>
      </c>
      <c r="G501" s="40" t="s">
        <v>736</v>
      </c>
      <c r="H501" s="22" t="s">
        <v>415</v>
      </c>
      <c r="I501" s="24">
        <v>8973</v>
      </c>
      <c r="K501" s="24">
        <v>9569.5499999999993</v>
      </c>
      <c r="M501" s="24">
        <v>8283</v>
      </c>
      <c r="O501" s="24">
        <v>13737</v>
      </c>
      <c r="Q501" s="24">
        <v>7193</v>
      </c>
      <c r="S501" s="36">
        <v>4773</v>
      </c>
    </row>
    <row r="502" spans="1:19">
      <c r="A502" s="22">
        <v>14</v>
      </c>
      <c r="B502" s="22">
        <v>3</v>
      </c>
      <c r="C502" s="22">
        <v>5</v>
      </c>
      <c r="D502" s="22">
        <v>1</v>
      </c>
      <c r="F502" s="22">
        <v>4</v>
      </c>
      <c r="G502" s="40" t="s">
        <v>3388</v>
      </c>
      <c r="H502" s="51" t="s">
        <v>415</v>
      </c>
      <c r="I502" s="24">
        <v>8973</v>
      </c>
      <c r="K502" s="24">
        <v>9569.5499999999993</v>
      </c>
      <c r="M502" s="24">
        <v>8283</v>
      </c>
      <c r="O502" s="24">
        <v>13737</v>
      </c>
      <c r="Q502" s="24">
        <v>7193</v>
      </c>
      <c r="S502" s="36">
        <v>4773</v>
      </c>
    </row>
    <row r="503" spans="1:19" hidden="1">
      <c r="F503" s="22">
        <v>5</v>
      </c>
      <c r="G503" s="40"/>
      <c r="H503" s="22" t="s">
        <v>1497</v>
      </c>
      <c r="I503" s="22"/>
      <c r="J503" s="22"/>
      <c r="K503" s="36">
        <v>3312</v>
      </c>
      <c r="L503" s="36"/>
      <c r="M503" s="36">
        <v>3311</v>
      </c>
      <c r="N503" s="22"/>
      <c r="O503" s="36">
        <v>3333</v>
      </c>
      <c r="P503" s="22"/>
      <c r="Q503" s="36">
        <v>3332</v>
      </c>
    </row>
    <row r="504" spans="1:19" hidden="1">
      <c r="F504" s="22">
        <v>5</v>
      </c>
      <c r="G504" s="40"/>
      <c r="H504" s="22" t="s">
        <v>1498</v>
      </c>
      <c r="I504" s="22"/>
      <c r="J504" s="22"/>
      <c r="K504" s="36">
        <v>439</v>
      </c>
      <c r="L504" s="36"/>
      <c r="M504" s="36">
        <v>173</v>
      </c>
      <c r="N504" s="22"/>
      <c r="O504" s="36">
        <v>497</v>
      </c>
      <c r="P504" s="22"/>
      <c r="Q504" s="36">
        <v>420</v>
      </c>
    </row>
    <row r="505" spans="1:19" hidden="1">
      <c r="F505" s="22">
        <v>5</v>
      </c>
      <c r="G505" s="40"/>
      <c r="H505" s="22" t="s">
        <v>1499</v>
      </c>
      <c r="I505" s="22"/>
      <c r="J505" s="22"/>
      <c r="K505" s="36">
        <v>2323.9879999999998</v>
      </c>
      <c r="L505" s="36"/>
      <c r="M505" s="36">
        <v>4159</v>
      </c>
      <c r="N505" s="22"/>
      <c r="O505" s="36">
        <v>3779</v>
      </c>
      <c r="P505" s="22"/>
      <c r="Q505" s="36">
        <v>3441</v>
      </c>
    </row>
    <row r="506" spans="1:19" hidden="1">
      <c r="F506" s="22">
        <v>5</v>
      </c>
      <c r="G506" s="40"/>
      <c r="H506" s="22" t="s">
        <v>1500</v>
      </c>
      <c r="I506" s="22"/>
      <c r="J506" s="22"/>
      <c r="K506" s="36">
        <v>54</v>
      </c>
      <c r="L506" s="36"/>
      <c r="M506" s="36">
        <v>54</v>
      </c>
      <c r="N506" s="22"/>
      <c r="O506" s="36"/>
      <c r="P506" s="22"/>
      <c r="Q506" s="54"/>
    </row>
    <row r="507" spans="1:19" hidden="1">
      <c r="F507" s="22">
        <v>5</v>
      </c>
      <c r="G507" s="40"/>
      <c r="H507" s="22" t="s">
        <v>1501</v>
      </c>
      <c r="I507" s="22"/>
      <c r="J507" s="22"/>
      <c r="K507" s="36">
        <v>464.9</v>
      </c>
      <c r="L507" s="36"/>
      <c r="M507" s="36">
        <v>436</v>
      </c>
      <c r="N507" s="22"/>
      <c r="O507" s="36">
        <v>693</v>
      </c>
      <c r="P507" s="22"/>
      <c r="Q507" s="54"/>
    </row>
    <row r="508" spans="1:19" hidden="1">
      <c r="F508" s="22">
        <v>5</v>
      </c>
      <c r="G508" s="40"/>
      <c r="H508" s="22" t="s">
        <v>1502</v>
      </c>
      <c r="I508" s="22"/>
      <c r="J508" s="22"/>
      <c r="K508" s="36">
        <v>283</v>
      </c>
      <c r="L508" s="36"/>
      <c r="M508" s="36">
        <v>150</v>
      </c>
      <c r="N508" s="22"/>
      <c r="O508" s="36">
        <v>98</v>
      </c>
      <c r="P508" s="22"/>
      <c r="Q508" s="54"/>
    </row>
    <row r="509" spans="1:19" hidden="1">
      <c r="F509" s="22">
        <v>5</v>
      </c>
      <c r="G509" s="40"/>
      <c r="H509" s="22" t="s">
        <v>1503</v>
      </c>
      <c r="I509" s="22"/>
      <c r="J509" s="22"/>
      <c r="K509" s="36">
        <v>1960.88</v>
      </c>
      <c r="L509" s="36"/>
      <c r="M509" s="54"/>
      <c r="N509" s="22"/>
      <c r="O509" s="36">
        <v>1934</v>
      </c>
      <c r="P509" s="22"/>
      <c r="Q509" s="54"/>
    </row>
    <row r="510" spans="1:19" hidden="1">
      <c r="F510" s="22">
        <v>5</v>
      </c>
      <c r="G510" s="40"/>
      <c r="H510" s="22" t="s">
        <v>1505</v>
      </c>
      <c r="I510" s="22"/>
      <c r="J510" s="22"/>
      <c r="K510" s="36">
        <v>371.77</v>
      </c>
      <c r="L510" s="36"/>
      <c r="M510" s="54"/>
      <c r="N510" s="22"/>
      <c r="O510" s="36"/>
      <c r="P510" s="22"/>
      <c r="Q510" s="54"/>
    </row>
    <row r="511" spans="1:19" hidden="1">
      <c r="F511" s="22">
        <v>5</v>
      </c>
      <c r="G511" s="40"/>
      <c r="H511" s="22" t="s">
        <v>3057</v>
      </c>
      <c r="I511" s="22"/>
      <c r="J511" s="22"/>
      <c r="K511" s="22"/>
      <c r="L511" s="22"/>
      <c r="M511" s="22"/>
      <c r="N511" s="22"/>
      <c r="O511" s="36">
        <v>414</v>
      </c>
      <c r="P511" s="22"/>
      <c r="Q511" s="54"/>
    </row>
    <row r="512" spans="1:19" hidden="1">
      <c r="F512" s="22">
        <v>5</v>
      </c>
      <c r="G512" s="40"/>
      <c r="H512" s="22" t="s">
        <v>1504</v>
      </c>
      <c r="I512" s="22"/>
      <c r="J512" s="22"/>
      <c r="K512" s="36">
        <v>360</v>
      </c>
      <c r="L512" s="36"/>
      <c r="M512" s="54"/>
      <c r="N512" s="22"/>
      <c r="O512" s="36">
        <v>363</v>
      </c>
      <c r="P512" s="22"/>
      <c r="Q512" s="54"/>
    </row>
    <row r="513" spans="1:19" hidden="1">
      <c r="F513" s="22">
        <v>5</v>
      </c>
      <c r="G513" s="40"/>
      <c r="H513" s="22" t="s">
        <v>3058</v>
      </c>
      <c r="I513" s="22"/>
      <c r="J513" s="22"/>
      <c r="K513" s="36"/>
      <c r="L513" s="36"/>
      <c r="M513" s="54"/>
      <c r="N513" s="22"/>
      <c r="O513" s="36">
        <v>2626</v>
      </c>
      <c r="P513" s="22"/>
      <c r="Q513" s="54"/>
    </row>
    <row r="514" spans="1:19">
      <c r="A514" s="22">
        <v>15</v>
      </c>
      <c r="F514" s="22">
        <v>1</v>
      </c>
      <c r="G514" s="40" t="s">
        <v>3203</v>
      </c>
      <c r="H514" s="22" t="s">
        <v>556</v>
      </c>
      <c r="I514" s="24">
        <v>115370</v>
      </c>
      <c r="K514" s="24">
        <v>107798</v>
      </c>
      <c r="M514" s="24">
        <v>32891</v>
      </c>
      <c r="O514" s="24">
        <v>10018</v>
      </c>
      <c r="Q514" s="24">
        <v>14784</v>
      </c>
      <c r="S514" s="36">
        <v>14996</v>
      </c>
    </row>
    <row r="515" spans="1:19">
      <c r="A515" s="22">
        <v>15</v>
      </c>
      <c r="B515" s="22">
        <v>1</v>
      </c>
      <c r="F515" s="22">
        <v>2</v>
      </c>
      <c r="G515" s="40" t="s">
        <v>4138</v>
      </c>
      <c r="H515" s="22" t="s">
        <v>737</v>
      </c>
      <c r="I515" s="24">
        <v>9423</v>
      </c>
      <c r="K515" s="24">
        <v>107798</v>
      </c>
      <c r="M515" s="24">
        <v>1452</v>
      </c>
      <c r="O515" s="24">
        <v>2716.68</v>
      </c>
      <c r="Q515" s="24">
        <v>2784</v>
      </c>
      <c r="S515" s="36">
        <v>2268</v>
      </c>
    </row>
    <row r="516" spans="1:19">
      <c r="A516" s="22">
        <v>15</v>
      </c>
      <c r="B516" s="22">
        <v>1</v>
      </c>
      <c r="C516" s="22">
        <v>1</v>
      </c>
      <c r="F516" s="22">
        <v>3</v>
      </c>
      <c r="G516" s="40" t="s">
        <v>4137</v>
      </c>
      <c r="H516" s="22" t="s">
        <v>2521</v>
      </c>
      <c r="I516" s="24">
        <v>5332</v>
      </c>
      <c r="K516" s="24">
        <v>2887.5</v>
      </c>
      <c r="M516" s="24">
        <v>453</v>
      </c>
      <c r="O516" s="24">
        <v>1386</v>
      </c>
      <c r="Q516" s="24">
        <v>1324</v>
      </c>
      <c r="S516" s="36">
        <v>1324</v>
      </c>
    </row>
    <row r="517" spans="1:19">
      <c r="A517" s="22">
        <v>15</v>
      </c>
      <c r="B517" s="22">
        <v>1</v>
      </c>
      <c r="C517" s="22">
        <v>1</v>
      </c>
      <c r="D517" s="22">
        <v>1</v>
      </c>
      <c r="F517" s="22">
        <v>4</v>
      </c>
      <c r="G517" s="40" t="s">
        <v>4123</v>
      </c>
      <c r="H517" s="51" t="s">
        <v>1506</v>
      </c>
      <c r="I517" s="50">
        <v>4853</v>
      </c>
      <c r="J517" s="50"/>
      <c r="K517" s="50">
        <v>2887.5</v>
      </c>
      <c r="L517" s="50"/>
      <c r="M517" s="50">
        <v>453</v>
      </c>
      <c r="N517" s="50"/>
      <c r="O517" s="50">
        <v>1327</v>
      </c>
      <c r="P517" s="50"/>
      <c r="Q517" s="50">
        <v>1324</v>
      </c>
      <c r="R517" s="50"/>
      <c r="S517" s="36">
        <v>1324</v>
      </c>
    </row>
    <row r="518" spans="1:19" hidden="1">
      <c r="F518" s="22">
        <v>5</v>
      </c>
      <c r="H518" s="22" t="s">
        <v>3060</v>
      </c>
      <c r="I518" s="22"/>
      <c r="J518" s="22"/>
      <c r="K518" s="36">
        <v>2426</v>
      </c>
      <c r="L518" s="36" t="s">
        <v>2522</v>
      </c>
      <c r="M518" s="36"/>
      <c r="N518" s="22"/>
      <c r="O518" s="36">
        <v>1327</v>
      </c>
      <c r="P518" s="22" t="s">
        <v>3061</v>
      </c>
      <c r="Q518" s="36">
        <v>1324</v>
      </c>
      <c r="R518" s="22" t="s">
        <v>2523</v>
      </c>
    </row>
    <row r="519" spans="1:19">
      <c r="A519" s="22">
        <v>15</v>
      </c>
      <c r="B519" s="22">
        <v>1</v>
      </c>
      <c r="C519" s="22">
        <v>1</v>
      </c>
      <c r="D519" s="22">
        <v>2</v>
      </c>
      <c r="F519" s="22">
        <v>4</v>
      </c>
      <c r="G519" s="40" t="s">
        <v>4124</v>
      </c>
      <c r="H519" s="51" t="s">
        <v>3059</v>
      </c>
      <c r="I519" s="50"/>
      <c r="J519" s="50"/>
      <c r="K519" s="50"/>
      <c r="L519" s="50"/>
      <c r="M519" s="50"/>
      <c r="N519" s="50"/>
      <c r="O519" s="50">
        <v>60</v>
      </c>
      <c r="P519" s="50"/>
      <c r="Q519" s="50"/>
      <c r="R519" s="50"/>
    </row>
    <row r="520" spans="1:19" hidden="1">
      <c r="F520" s="22">
        <v>5</v>
      </c>
      <c r="G520" s="40"/>
      <c r="H520" s="22" t="s">
        <v>3062</v>
      </c>
      <c r="I520" s="22"/>
      <c r="J520" s="22"/>
      <c r="K520" s="36"/>
      <c r="L520" s="36"/>
      <c r="M520" s="36"/>
      <c r="N520" s="22"/>
      <c r="O520" s="36">
        <v>60</v>
      </c>
      <c r="P520" s="22"/>
      <c r="Q520" s="36"/>
      <c r="R520" s="50"/>
    </row>
    <row r="521" spans="1:19">
      <c r="A521" s="22">
        <v>15</v>
      </c>
      <c r="B521" s="22">
        <v>1</v>
      </c>
      <c r="C521" s="22">
        <v>2</v>
      </c>
      <c r="F521" s="22">
        <v>3</v>
      </c>
      <c r="G521" s="40" t="s">
        <v>4125</v>
      </c>
      <c r="H521" s="22" t="s">
        <v>738</v>
      </c>
      <c r="I521" s="24">
        <v>3634</v>
      </c>
      <c r="K521" s="24">
        <v>1848</v>
      </c>
      <c r="M521" s="24">
        <v>578</v>
      </c>
      <c r="O521" s="24">
        <v>911</v>
      </c>
      <c r="Q521" s="24">
        <v>1040</v>
      </c>
      <c r="S521" s="36">
        <v>505</v>
      </c>
    </row>
    <row r="522" spans="1:19" hidden="1">
      <c r="F522" s="22">
        <v>5</v>
      </c>
      <c r="G522" s="40"/>
      <c r="H522" s="51"/>
      <c r="I522" s="50"/>
      <c r="J522" s="50"/>
      <c r="K522" s="50"/>
      <c r="L522" s="50"/>
      <c r="M522" s="50"/>
      <c r="N522" s="50"/>
      <c r="O522" s="50">
        <v>911</v>
      </c>
      <c r="P522" s="58" t="s">
        <v>3063</v>
      </c>
      <c r="Q522" s="50"/>
      <c r="R522" s="51" t="s">
        <v>2524</v>
      </c>
    </row>
    <row r="523" spans="1:19">
      <c r="A523" s="22">
        <v>15</v>
      </c>
      <c r="B523" s="22">
        <v>1</v>
      </c>
      <c r="C523" s="22">
        <v>3</v>
      </c>
      <c r="F523" s="22">
        <v>3</v>
      </c>
      <c r="G523" s="40" t="s">
        <v>4126</v>
      </c>
      <c r="H523" s="22" t="s">
        <v>3389</v>
      </c>
      <c r="I523" s="24">
        <v>456</v>
      </c>
      <c r="K523" s="24">
        <v>330.6</v>
      </c>
      <c r="M523" s="24">
        <v>421</v>
      </c>
      <c r="O523" s="24">
        <v>418.8</v>
      </c>
      <c r="Q523" s="24">
        <v>420</v>
      </c>
      <c r="S523" s="36">
        <v>439</v>
      </c>
    </row>
    <row r="524" spans="1:19">
      <c r="A524" s="22">
        <v>15</v>
      </c>
      <c r="B524" s="22">
        <v>2</v>
      </c>
      <c r="F524" s="22">
        <v>2</v>
      </c>
      <c r="G524" s="40" t="s">
        <v>739</v>
      </c>
      <c r="H524" s="22" t="s">
        <v>740</v>
      </c>
      <c r="I524" s="24">
        <v>105947</v>
      </c>
      <c r="K524" s="24">
        <v>102732</v>
      </c>
      <c r="M524" s="24">
        <v>31439</v>
      </c>
      <c r="O524" s="22">
        <v>7301</v>
      </c>
      <c r="P524" s="22"/>
      <c r="Q524" s="24">
        <v>12000</v>
      </c>
      <c r="S524" s="36">
        <v>12728</v>
      </c>
    </row>
    <row r="525" spans="1:19">
      <c r="A525" s="22">
        <v>15</v>
      </c>
      <c r="B525" s="22">
        <v>2</v>
      </c>
      <c r="C525" s="22">
        <v>1</v>
      </c>
      <c r="F525" s="22">
        <v>3</v>
      </c>
      <c r="G525" s="40" t="s">
        <v>741</v>
      </c>
      <c r="H525" s="22" t="s">
        <v>1507</v>
      </c>
      <c r="I525" s="24">
        <v>103165</v>
      </c>
      <c r="K525" s="24">
        <v>100220</v>
      </c>
      <c r="M525" s="24">
        <v>29880</v>
      </c>
      <c r="O525" s="24">
        <v>4785.99</v>
      </c>
      <c r="Q525" s="24">
        <v>10798</v>
      </c>
      <c r="S525" s="36">
        <v>11886</v>
      </c>
    </row>
    <row r="526" spans="1:19">
      <c r="A526" s="22">
        <v>15</v>
      </c>
      <c r="B526" s="22">
        <v>2</v>
      </c>
      <c r="C526" s="22">
        <v>1</v>
      </c>
      <c r="D526" s="22">
        <v>1</v>
      </c>
      <c r="F526" s="22">
        <v>4</v>
      </c>
      <c r="G526" s="40" t="s">
        <v>3390</v>
      </c>
      <c r="H526" s="51" t="s">
        <v>2525</v>
      </c>
      <c r="I526" s="50"/>
      <c r="J526" s="50"/>
      <c r="K526" s="50"/>
      <c r="L526" s="50"/>
      <c r="M526" s="24">
        <v>3874</v>
      </c>
      <c r="N526" s="50"/>
      <c r="O526" s="50"/>
      <c r="P526" s="50"/>
      <c r="Q526" s="50"/>
      <c r="R526" s="50"/>
      <c r="S526" s="36">
        <v>11886</v>
      </c>
    </row>
    <row r="527" spans="1:19">
      <c r="A527" s="22">
        <v>15</v>
      </c>
      <c r="B527" s="22">
        <v>2</v>
      </c>
      <c r="C527" s="22">
        <v>1</v>
      </c>
      <c r="D527" s="22">
        <v>2</v>
      </c>
      <c r="F527" s="22">
        <v>4</v>
      </c>
      <c r="G527" s="40" t="s">
        <v>3391</v>
      </c>
      <c r="H527" s="51" t="s">
        <v>3064</v>
      </c>
      <c r="I527" s="50"/>
      <c r="J527" s="50"/>
      <c r="K527" s="50"/>
      <c r="L527" s="50"/>
      <c r="M527" s="24">
        <v>912</v>
      </c>
      <c r="N527" s="50"/>
      <c r="O527" s="50"/>
      <c r="P527" s="50"/>
      <c r="Q527" s="50"/>
      <c r="R527" s="50"/>
    </row>
    <row r="528" spans="1:19">
      <c r="A528" s="22">
        <v>15</v>
      </c>
      <c r="B528" s="22">
        <v>2</v>
      </c>
      <c r="C528" s="22">
        <v>2</v>
      </c>
      <c r="F528" s="22">
        <v>3</v>
      </c>
      <c r="G528" s="40" t="s">
        <v>742</v>
      </c>
      <c r="H528" s="22" t="s">
        <v>743</v>
      </c>
      <c r="I528" s="24">
        <v>2782</v>
      </c>
      <c r="K528" s="24">
        <v>2511.59</v>
      </c>
      <c r="M528" s="24">
        <v>1559</v>
      </c>
      <c r="O528" s="24">
        <v>2515</v>
      </c>
      <c r="Q528" s="24">
        <v>1202</v>
      </c>
      <c r="S528" s="36">
        <v>842</v>
      </c>
    </row>
    <row r="529" spans="1:19">
      <c r="A529" s="22">
        <v>15</v>
      </c>
      <c r="B529" s="22">
        <v>2</v>
      </c>
      <c r="C529" s="22">
        <v>2</v>
      </c>
      <c r="D529" s="22">
        <v>1</v>
      </c>
      <c r="F529" s="22">
        <v>4</v>
      </c>
      <c r="G529" s="40" t="s">
        <v>3392</v>
      </c>
      <c r="H529" s="22" t="s">
        <v>743</v>
      </c>
      <c r="I529" s="24">
        <v>2782</v>
      </c>
      <c r="K529" s="24">
        <v>2511.59</v>
      </c>
      <c r="M529" s="24">
        <v>1559</v>
      </c>
      <c r="O529" s="24">
        <v>2515</v>
      </c>
      <c r="Q529" s="24">
        <v>1202</v>
      </c>
      <c r="S529" s="36">
        <v>842</v>
      </c>
    </row>
    <row r="530" spans="1:19" hidden="1">
      <c r="F530" s="22">
        <v>5</v>
      </c>
      <c r="G530" s="40"/>
      <c r="H530" s="51" t="s">
        <v>3204</v>
      </c>
      <c r="I530" s="50">
        <v>492</v>
      </c>
      <c r="J530" s="50"/>
      <c r="K530" s="50"/>
      <c r="L530" s="50"/>
      <c r="M530" s="52"/>
      <c r="N530" s="52"/>
      <c r="O530" s="52"/>
      <c r="P530" s="52"/>
      <c r="Q530" s="52"/>
    </row>
    <row r="531" spans="1:19" hidden="1">
      <c r="F531" s="22">
        <v>5</v>
      </c>
      <c r="G531" s="40"/>
      <c r="H531" s="51" t="s">
        <v>657</v>
      </c>
      <c r="I531" s="50">
        <v>799</v>
      </c>
      <c r="J531" s="50"/>
      <c r="K531" s="59"/>
      <c r="L531" s="52"/>
      <c r="M531" s="52"/>
      <c r="N531" s="52"/>
      <c r="O531" s="52"/>
      <c r="P531" s="52"/>
      <c r="Q531" s="52"/>
    </row>
    <row r="532" spans="1:19" hidden="1">
      <c r="F532" s="22">
        <v>5</v>
      </c>
      <c r="G532" s="40"/>
      <c r="H532" s="51" t="s">
        <v>670</v>
      </c>
      <c r="I532" s="50">
        <v>777</v>
      </c>
      <c r="J532" s="50"/>
      <c r="K532" s="59"/>
      <c r="L532" s="52"/>
      <c r="M532" s="52"/>
      <c r="N532" s="52"/>
      <c r="O532" s="52"/>
      <c r="P532" s="52"/>
      <c r="Q532" s="52"/>
    </row>
    <row r="533" spans="1:19" hidden="1">
      <c r="F533" s="22">
        <v>5</v>
      </c>
      <c r="G533" s="40"/>
      <c r="H533" s="51" t="s">
        <v>3205</v>
      </c>
      <c r="I533" s="59"/>
      <c r="J533" s="59"/>
      <c r="K533" s="59"/>
      <c r="L533" s="52"/>
      <c r="M533" s="50">
        <v>787</v>
      </c>
      <c r="N533" s="22"/>
      <c r="O533" s="36">
        <v>1749</v>
      </c>
      <c r="P533" s="22"/>
      <c r="Q533" s="52"/>
    </row>
    <row r="534" spans="1:19" hidden="1">
      <c r="F534" s="22">
        <v>5</v>
      </c>
      <c r="G534" s="40"/>
      <c r="H534" s="51" t="s">
        <v>1210</v>
      </c>
      <c r="I534" s="50"/>
      <c r="J534" s="50"/>
      <c r="K534" s="50">
        <v>234</v>
      </c>
      <c r="L534" s="50"/>
      <c r="M534" s="50">
        <v>309</v>
      </c>
      <c r="N534" s="22"/>
      <c r="O534" s="36">
        <v>184.5</v>
      </c>
      <c r="P534" s="22"/>
      <c r="Q534" s="36">
        <v>212</v>
      </c>
    </row>
    <row r="535" spans="1:19" hidden="1">
      <c r="F535" s="22">
        <v>5</v>
      </c>
      <c r="G535" s="40"/>
      <c r="H535" s="51" t="s">
        <v>1211</v>
      </c>
      <c r="I535" s="50"/>
      <c r="J535" s="50"/>
      <c r="K535" s="50">
        <v>341.5</v>
      </c>
      <c r="L535" s="50"/>
      <c r="M535" s="50">
        <v>315</v>
      </c>
      <c r="N535" s="22"/>
      <c r="O535" s="36">
        <v>258.7</v>
      </c>
      <c r="P535" s="22"/>
      <c r="Q535" s="36">
        <v>315</v>
      </c>
    </row>
    <row r="536" spans="1:19" hidden="1">
      <c r="F536" s="22">
        <v>5</v>
      </c>
      <c r="G536" s="40"/>
      <c r="H536" s="51" t="s">
        <v>1508</v>
      </c>
      <c r="I536" s="50"/>
      <c r="J536" s="50"/>
      <c r="K536" s="50">
        <v>1755.6</v>
      </c>
      <c r="L536" s="50"/>
      <c r="M536" s="52"/>
      <c r="N536" s="52"/>
      <c r="O536" s="22">
        <v>111</v>
      </c>
      <c r="P536" s="22"/>
      <c r="Q536" s="52"/>
    </row>
    <row r="537" spans="1:19" hidden="1">
      <c r="F537" s="22">
        <v>5</v>
      </c>
      <c r="G537" s="40"/>
      <c r="H537" s="51" t="s">
        <v>1509</v>
      </c>
      <c r="I537" s="53"/>
      <c r="J537" s="53"/>
      <c r="K537" s="50">
        <v>26.6</v>
      </c>
      <c r="L537" s="50"/>
      <c r="M537" s="36">
        <v>30</v>
      </c>
      <c r="N537" s="22"/>
      <c r="O537" s="36">
        <v>23</v>
      </c>
      <c r="P537" s="22"/>
      <c r="Q537" s="36">
        <v>26</v>
      </c>
    </row>
    <row r="538" spans="1:19" hidden="1">
      <c r="F538" s="22">
        <v>5</v>
      </c>
      <c r="G538" s="40"/>
      <c r="H538" s="51" t="s">
        <v>1510</v>
      </c>
      <c r="I538" s="53"/>
      <c r="J538" s="53"/>
      <c r="K538" s="50">
        <v>66.099999999999994</v>
      </c>
      <c r="L538" s="50"/>
      <c r="M538" s="36">
        <v>22</v>
      </c>
      <c r="N538" s="22"/>
      <c r="O538" s="36">
        <v>20</v>
      </c>
      <c r="P538" s="22"/>
      <c r="Q538" s="36">
        <v>12</v>
      </c>
    </row>
    <row r="539" spans="1:19" hidden="1">
      <c r="F539" s="22">
        <v>5</v>
      </c>
      <c r="G539" s="40"/>
      <c r="H539" s="51" t="s">
        <v>1511</v>
      </c>
      <c r="I539" s="53"/>
      <c r="J539" s="53"/>
      <c r="K539" s="50">
        <v>69</v>
      </c>
      <c r="L539" s="50"/>
      <c r="M539" s="36">
        <v>63</v>
      </c>
      <c r="N539" s="22"/>
      <c r="O539" s="36">
        <v>52</v>
      </c>
      <c r="P539" s="22"/>
      <c r="Q539" s="36">
        <v>69</v>
      </c>
    </row>
    <row r="540" spans="1:19" hidden="1">
      <c r="F540" s="22">
        <v>5</v>
      </c>
      <c r="G540" s="40"/>
      <c r="H540" s="51" t="s">
        <v>2526</v>
      </c>
      <c r="I540" s="53"/>
      <c r="J540" s="53"/>
      <c r="K540" s="50"/>
      <c r="L540" s="50"/>
      <c r="M540" s="36"/>
      <c r="N540" s="22"/>
      <c r="O540" s="36">
        <v>8</v>
      </c>
      <c r="P540" s="22"/>
      <c r="Q540" s="36">
        <v>124</v>
      </c>
    </row>
    <row r="541" spans="1:19" hidden="1">
      <c r="F541" s="22">
        <v>5</v>
      </c>
      <c r="G541" s="40"/>
      <c r="H541" s="51" t="s">
        <v>2529</v>
      </c>
      <c r="I541" s="53"/>
      <c r="J541" s="53"/>
      <c r="K541" s="50"/>
      <c r="L541" s="50"/>
      <c r="M541" s="36"/>
      <c r="N541" s="22"/>
      <c r="O541" s="36"/>
      <c r="P541" s="22"/>
      <c r="Q541" s="22">
        <v>420</v>
      </c>
    </row>
    <row r="542" spans="1:19" hidden="1">
      <c r="F542" s="22">
        <v>5</v>
      </c>
      <c r="G542" s="40"/>
      <c r="H542" s="51" t="s">
        <v>2527</v>
      </c>
      <c r="I542" s="53"/>
      <c r="J542" s="53"/>
      <c r="K542" s="50"/>
      <c r="L542" s="50"/>
      <c r="M542" s="36"/>
      <c r="N542" s="22"/>
      <c r="O542" s="36"/>
      <c r="P542" s="22"/>
      <c r="Q542" s="36">
        <v>7</v>
      </c>
    </row>
    <row r="543" spans="1:19" hidden="1">
      <c r="F543" s="22">
        <v>5</v>
      </c>
      <c r="G543" s="40"/>
      <c r="H543" s="51" t="s">
        <v>2528</v>
      </c>
      <c r="I543" s="53"/>
      <c r="J543" s="53"/>
      <c r="K543" s="50"/>
      <c r="L543" s="50"/>
      <c r="M543" s="36"/>
      <c r="N543" s="22"/>
      <c r="O543" s="36">
        <v>9</v>
      </c>
      <c r="P543" s="22"/>
      <c r="Q543" s="36">
        <v>3</v>
      </c>
      <c r="S543" s="58"/>
    </row>
    <row r="544" spans="1:19" hidden="1">
      <c r="F544" s="22">
        <v>5</v>
      </c>
      <c r="G544" s="40"/>
      <c r="H544" s="51" t="s">
        <v>3065</v>
      </c>
      <c r="I544" s="53"/>
      <c r="J544" s="53"/>
      <c r="K544" s="50"/>
      <c r="L544" s="50"/>
      <c r="M544" s="36"/>
      <c r="N544" s="22"/>
      <c r="O544" s="36">
        <v>95.55</v>
      </c>
      <c r="P544" s="22"/>
      <c r="Q544" s="36"/>
      <c r="S544" s="58"/>
    </row>
    <row r="545" spans="1:19">
      <c r="A545" s="22">
        <v>16</v>
      </c>
      <c r="F545" s="22">
        <v>1</v>
      </c>
      <c r="G545" s="40" t="s">
        <v>4142</v>
      </c>
      <c r="H545" s="22" t="s">
        <v>347</v>
      </c>
      <c r="I545" s="24">
        <v>104744</v>
      </c>
      <c r="K545" s="24">
        <v>55613</v>
      </c>
      <c r="M545" s="24">
        <v>5599</v>
      </c>
      <c r="O545" s="24">
        <v>12214.5</v>
      </c>
      <c r="Q545" s="24">
        <v>3571</v>
      </c>
      <c r="S545" s="36">
        <v>6490</v>
      </c>
    </row>
    <row r="546" spans="1:19">
      <c r="A546" s="22">
        <v>16</v>
      </c>
      <c r="B546" s="22">
        <v>1</v>
      </c>
      <c r="F546" s="22">
        <v>2</v>
      </c>
      <c r="G546" s="40" t="s">
        <v>4141</v>
      </c>
      <c r="H546" s="22" t="s">
        <v>347</v>
      </c>
      <c r="I546" s="24">
        <v>104744</v>
      </c>
      <c r="K546" s="24">
        <v>55613</v>
      </c>
      <c r="M546" s="24">
        <v>5599</v>
      </c>
      <c r="O546" s="24">
        <v>12214.5</v>
      </c>
      <c r="Q546" s="24">
        <v>3571</v>
      </c>
      <c r="S546" s="36">
        <v>6490</v>
      </c>
    </row>
    <row r="547" spans="1:19">
      <c r="A547" s="22">
        <v>16</v>
      </c>
      <c r="B547" s="22">
        <v>1</v>
      </c>
      <c r="C547" s="22">
        <v>1</v>
      </c>
      <c r="F547" s="22">
        <v>3</v>
      </c>
      <c r="G547" s="40" t="s">
        <v>4139</v>
      </c>
      <c r="H547" s="22" t="s">
        <v>348</v>
      </c>
      <c r="I547" s="24">
        <v>88996</v>
      </c>
      <c r="K547" s="24">
        <v>55612.82</v>
      </c>
      <c r="M547" s="24">
        <v>1</v>
      </c>
      <c r="O547" s="24">
        <v>508.9</v>
      </c>
      <c r="Q547" s="24">
        <v>1</v>
      </c>
      <c r="S547" s="36">
        <v>2384</v>
      </c>
    </row>
    <row r="548" spans="1:19">
      <c r="A548" s="22">
        <v>16</v>
      </c>
      <c r="B548" s="22">
        <v>1</v>
      </c>
      <c r="C548" s="22">
        <v>2</v>
      </c>
      <c r="F548" s="22">
        <v>3</v>
      </c>
      <c r="G548" s="40" t="s">
        <v>4140</v>
      </c>
      <c r="H548" s="22" t="s">
        <v>352</v>
      </c>
      <c r="I548" s="24">
        <v>1024</v>
      </c>
      <c r="K548" s="24">
        <v>372</v>
      </c>
      <c r="M548" s="24">
        <v>168</v>
      </c>
      <c r="O548" s="24">
        <v>781.9</v>
      </c>
      <c r="Q548" s="24">
        <v>0</v>
      </c>
      <c r="S548" s="54"/>
    </row>
    <row r="549" spans="1:19">
      <c r="A549" s="22">
        <v>16</v>
      </c>
      <c r="B549" s="22">
        <v>1</v>
      </c>
      <c r="C549" s="22">
        <v>2</v>
      </c>
      <c r="D549" s="22">
        <v>1</v>
      </c>
      <c r="F549" s="22">
        <v>4</v>
      </c>
      <c r="G549" s="40" t="s">
        <v>3396</v>
      </c>
      <c r="H549" s="22" t="s">
        <v>353</v>
      </c>
      <c r="I549" s="24">
        <v>162</v>
      </c>
      <c r="K549" s="24">
        <v>0</v>
      </c>
      <c r="Q549" s="54"/>
      <c r="S549" s="54"/>
    </row>
    <row r="550" spans="1:19">
      <c r="A550" s="22">
        <v>16</v>
      </c>
      <c r="B550" s="22">
        <v>1</v>
      </c>
      <c r="C550" s="22">
        <v>2</v>
      </c>
      <c r="D550" s="22">
        <v>1</v>
      </c>
      <c r="F550" s="22">
        <v>4</v>
      </c>
      <c r="G550" s="40" t="s">
        <v>3396</v>
      </c>
      <c r="H550" s="22" t="s">
        <v>3397</v>
      </c>
      <c r="I550" s="24">
        <v>168</v>
      </c>
      <c r="K550" s="24">
        <v>238</v>
      </c>
      <c r="M550" s="24">
        <v>168</v>
      </c>
      <c r="O550" s="22">
        <v>168</v>
      </c>
      <c r="Q550" s="54"/>
      <c r="S550" s="54"/>
    </row>
    <row r="551" spans="1:19">
      <c r="A551" s="22">
        <v>16</v>
      </c>
      <c r="B551" s="22">
        <v>1</v>
      </c>
      <c r="C551" s="22">
        <v>2</v>
      </c>
      <c r="D551" s="22">
        <v>2</v>
      </c>
      <c r="F551" s="22">
        <v>4</v>
      </c>
      <c r="G551" s="40" t="s">
        <v>3398</v>
      </c>
      <c r="H551" s="22" t="s">
        <v>354</v>
      </c>
      <c r="I551" s="24">
        <v>135</v>
      </c>
      <c r="K551" s="24">
        <v>133.66999999999999</v>
      </c>
      <c r="O551" s="24">
        <v>614</v>
      </c>
      <c r="Q551" s="54"/>
      <c r="S551" s="54"/>
    </row>
    <row r="552" spans="1:19">
      <c r="A552" s="22">
        <v>16</v>
      </c>
      <c r="B552" s="22">
        <v>1</v>
      </c>
      <c r="C552" s="22">
        <v>3</v>
      </c>
      <c r="F552" s="22">
        <v>3</v>
      </c>
      <c r="G552" s="40" t="s">
        <v>744</v>
      </c>
      <c r="H552" s="22" t="s">
        <v>349</v>
      </c>
      <c r="I552" s="24">
        <v>13494</v>
      </c>
      <c r="K552" s="24">
        <v>17084.900000000001</v>
      </c>
      <c r="M552" s="24">
        <v>5430</v>
      </c>
      <c r="O552" s="24">
        <v>10138.58</v>
      </c>
      <c r="Q552" s="24">
        <v>3570</v>
      </c>
      <c r="S552" s="36">
        <v>4106</v>
      </c>
    </row>
    <row r="553" spans="1:19">
      <c r="A553" s="22">
        <v>16</v>
      </c>
      <c r="B553" s="22">
        <v>1</v>
      </c>
      <c r="C553" s="22">
        <v>3</v>
      </c>
      <c r="D553" s="22">
        <v>1</v>
      </c>
      <c r="F553" s="22">
        <v>4</v>
      </c>
      <c r="G553" s="40" t="s">
        <v>3393</v>
      </c>
      <c r="H553" s="22" t="s">
        <v>2530</v>
      </c>
      <c r="I553" s="24">
        <v>6399</v>
      </c>
      <c r="K553" s="24">
        <v>6471</v>
      </c>
      <c r="M553" s="24">
        <v>5430</v>
      </c>
      <c r="O553" s="24">
        <v>5133</v>
      </c>
      <c r="Q553" s="24">
        <v>3570</v>
      </c>
    </row>
    <row r="554" spans="1:19">
      <c r="A554" s="22">
        <v>16</v>
      </c>
      <c r="B554" s="22">
        <v>1</v>
      </c>
      <c r="C554" s="22">
        <v>3</v>
      </c>
      <c r="D554" s="22">
        <v>2</v>
      </c>
      <c r="F554" s="22">
        <v>4</v>
      </c>
      <c r="G554" s="40" t="s">
        <v>3394</v>
      </c>
      <c r="H554" s="22" t="s">
        <v>1513</v>
      </c>
      <c r="I554" s="24">
        <v>7000</v>
      </c>
      <c r="K554" s="36">
        <v>10600</v>
      </c>
      <c r="L554" s="22" t="s">
        <v>2410</v>
      </c>
    </row>
    <row r="555" spans="1:19">
      <c r="A555" s="22">
        <v>16</v>
      </c>
      <c r="B555" s="22">
        <v>1</v>
      </c>
      <c r="C555" s="22">
        <v>3</v>
      </c>
      <c r="D555" s="22">
        <v>3</v>
      </c>
      <c r="F555" s="22">
        <v>4</v>
      </c>
      <c r="G555" s="40" t="s">
        <v>3395</v>
      </c>
      <c r="H555" s="22" t="s">
        <v>1512</v>
      </c>
      <c r="I555" s="24">
        <v>95</v>
      </c>
      <c r="K555" s="24">
        <v>13.9</v>
      </c>
      <c r="O555" s="24">
        <v>5005.58</v>
      </c>
    </row>
    <row r="556" spans="1:19">
      <c r="A556" s="22">
        <v>16</v>
      </c>
      <c r="B556" s="22">
        <v>1</v>
      </c>
      <c r="C556" s="22">
        <v>4</v>
      </c>
      <c r="F556" s="22">
        <v>3</v>
      </c>
      <c r="G556" s="40" t="s">
        <v>745</v>
      </c>
      <c r="H556" s="22" t="s">
        <v>350</v>
      </c>
      <c r="I556" s="24">
        <v>1230</v>
      </c>
      <c r="O556" s="24">
        <v>785</v>
      </c>
    </row>
    <row r="557" spans="1:19">
      <c r="A557" s="22">
        <v>16</v>
      </c>
      <c r="B557" s="22">
        <v>1</v>
      </c>
      <c r="C557" s="22">
        <v>4</v>
      </c>
      <c r="D557" s="22">
        <v>1</v>
      </c>
      <c r="F557" s="22">
        <v>4</v>
      </c>
      <c r="G557" s="40" t="s">
        <v>3399</v>
      </c>
      <c r="H557" s="22" t="s">
        <v>351</v>
      </c>
      <c r="I557" s="24">
        <v>1230</v>
      </c>
      <c r="K557" s="24">
        <v>100</v>
      </c>
      <c r="O557" s="24">
        <v>705</v>
      </c>
      <c r="Q557" s="54"/>
    </row>
    <row r="558" spans="1:19">
      <c r="A558" s="22">
        <v>16</v>
      </c>
      <c r="B558" s="22">
        <v>1</v>
      </c>
      <c r="C558" s="22">
        <v>4</v>
      </c>
      <c r="D558" s="22">
        <v>2</v>
      </c>
      <c r="F558" s="22">
        <v>4</v>
      </c>
      <c r="G558" s="40" t="s">
        <v>3401</v>
      </c>
      <c r="H558" s="22" t="s">
        <v>3400</v>
      </c>
      <c r="O558" s="24">
        <v>80</v>
      </c>
      <c r="Q558" s="54"/>
    </row>
    <row r="559" spans="1:19">
      <c r="A559" s="22">
        <v>17</v>
      </c>
      <c r="F559" s="22">
        <v>1</v>
      </c>
      <c r="G559" s="40" t="s">
        <v>4143</v>
      </c>
      <c r="H559" s="22" t="s">
        <v>355</v>
      </c>
      <c r="I559" s="24">
        <v>2155482</v>
      </c>
      <c r="K559" s="24">
        <v>2389102.9</v>
      </c>
      <c r="M559" s="24">
        <v>1431808</v>
      </c>
      <c r="O559" s="24">
        <v>1517329.5</v>
      </c>
      <c r="Q559" s="24">
        <v>878506</v>
      </c>
      <c r="S559" s="36">
        <v>531853</v>
      </c>
    </row>
    <row r="560" spans="1:19">
      <c r="A560" s="22">
        <v>17</v>
      </c>
      <c r="B560" s="22">
        <v>1</v>
      </c>
      <c r="F560" s="22">
        <v>2</v>
      </c>
      <c r="G560" s="40" t="s">
        <v>4144</v>
      </c>
      <c r="H560" s="22" t="s">
        <v>356</v>
      </c>
      <c r="I560" s="24">
        <v>2144533</v>
      </c>
      <c r="K560" s="24">
        <v>2386016.9</v>
      </c>
      <c r="M560" s="24">
        <v>1431808</v>
      </c>
      <c r="O560" s="24">
        <v>1499830</v>
      </c>
      <c r="Q560" s="24">
        <v>878506</v>
      </c>
      <c r="S560" s="36">
        <v>531853</v>
      </c>
    </row>
    <row r="561" spans="1:20">
      <c r="A561" s="22">
        <v>17</v>
      </c>
      <c r="B561" s="22">
        <v>1</v>
      </c>
      <c r="C561" s="22">
        <v>1</v>
      </c>
      <c r="F561" s="22">
        <v>3</v>
      </c>
      <c r="G561" s="40" t="s">
        <v>4145</v>
      </c>
      <c r="H561" s="22" t="s">
        <v>124</v>
      </c>
      <c r="I561" s="24">
        <v>1050000</v>
      </c>
      <c r="K561" s="24">
        <v>1656000</v>
      </c>
      <c r="M561" s="24">
        <v>840000</v>
      </c>
      <c r="O561" s="24">
        <v>880000</v>
      </c>
      <c r="Q561" s="24">
        <v>550000</v>
      </c>
      <c r="S561" s="36">
        <v>400000</v>
      </c>
    </row>
    <row r="562" spans="1:20">
      <c r="A562" s="22">
        <v>17</v>
      </c>
      <c r="B562" s="22">
        <v>1</v>
      </c>
      <c r="C562" s="22">
        <v>2</v>
      </c>
      <c r="F562" s="22">
        <v>3</v>
      </c>
      <c r="G562" s="40" t="s">
        <v>4146</v>
      </c>
      <c r="H562" s="22" t="s">
        <v>1203</v>
      </c>
      <c r="I562" s="54"/>
      <c r="J562" s="54"/>
      <c r="K562" s="24">
        <v>52000</v>
      </c>
      <c r="M562" s="24">
        <v>5508</v>
      </c>
      <c r="O562" s="24">
        <v>5150</v>
      </c>
      <c r="Q562" s="24">
        <v>2770</v>
      </c>
      <c r="S562" s="36">
        <v>2500</v>
      </c>
    </row>
    <row r="563" spans="1:20">
      <c r="A563" s="22">
        <v>17</v>
      </c>
      <c r="B563" s="22">
        <v>1</v>
      </c>
      <c r="C563" s="22">
        <v>3</v>
      </c>
      <c r="F563" s="22">
        <v>3</v>
      </c>
      <c r="G563" s="40" t="s">
        <v>4147</v>
      </c>
      <c r="H563" s="22" t="s">
        <v>1204</v>
      </c>
      <c r="I563" s="54"/>
      <c r="J563" s="54"/>
      <c r="K563" s="24">
        <v>158700</v>
      </c>
      <c r="M563" s="24">
        <v>359700</v>
      </c>
      <c r="O563" s="24">
        <v>347500</v>
      </c>
      <c r="Q563" s="24">
        <v>0</v>
      </c>
      <c r="S563" s="36">
        <v>93400</v>
      </c>
    </row>
    <row r="564" spans="1:20">
      <c r="A564" s="22">
        <v>17</v>
      </c>
      <c r="B564" s="22">
        <v>1</v>
      </c>
      <c r="C564" s="22">
        <v>4</v>
      </c>
      <c r="F564" s="22">
        <v>3</v>
      </c>
      <c r="G564" s="40" t="s">
        <v>4148</v>
      </c>
      <c r="H564" s="22" t="s">
        <v>357</v>
      </c>
      <c r="I564" s="24">
        <v>350000</v>
      </c>
      <c r="K564" s="54"/>
      <c r="L564" s="54"/>
      <c r="M564" s="54"/>
      <c r="N564" s="54"/>
      <c r="O564" s="54"/>
      <c r="P564" s="54"/>
      <c r="Q564" s="54"/>
      <c r="R564" s="54"/>
      <c r="S564" s="54"/>
    </row>
    <row r="565" spans="1:20">
      <c r="A565" s="22">
        <v>17</v>
      </c>
      <c r="B565" s="22">
        <v>1</v>
      </c>
      <c r="C565" s="22">
        <v>5</v>
      </c>
      <c r="F565" s="22">
        <v>3</v>
      </c>
      <c r="G565" s="40" t="s">
        <v>4149</v>
      </c>
      <c r="H565" s="22" t="s">
        <v>127</v>
      </c>
      <c r="I565" s="24">
        <v>151000</v>
      </c>
      <c r="K565" s="24">
        <v>190549.9</v>
      </c>
      <c r="M565" s="54"/>
      <c r="N565" s="54"/>
      <c r="O565" s="54"/>
      <c r="P565" s="54"/>
      <c r="Q565" s="54"/>
      <c r="R565" s="54"/>
      <c r="S565" s="54"/>
    </row>
    <row r="566" spans="1:20">
      <c r="A566" s="22">
        <v>17</v>
      </c>
      <c r="B566" s="22">
        <v>1</v>
      </c>
      <c r="C566" s="22">
        <v>6</v>
      </c>
      <c r="F566" s="22">
        <v>3</v>
      </c>
      <c r="G566" s="40" t="s">
        <v>4150</v>
      </c>
      <c r="H566" s="22" t="s">
        <v>128</v>
      </c>
      <c r="I566" s="24">
        <v>2800</v>
      </c>
      <c r="K566" s="54"/>
      <c r="L566" s="54"/>
      <c r="M566" s="54"/>
      <c r="N566" s="54"/>
      <c r="O566" s="54"/>
      <c r="P566" s="54"/>
      <c r="Q566" s="24">
        <v>95531</v>
      </c>
      <c r="S566" s="36">
        <v>0</v>
      </c>
    </row>
    <row r="567" spans="1:20">
      <c r="A567" s="22">
        <v>17</v>
      </c>
      <c r="B567" s="22">
        <v>1</v>
      </c>
      <c r="C567" s="22">
        <v>7</v>
      </c>
      <c r="F567" s="22">
        <v>3</v>
      </c>
      <c r="G567" s="40" t="s">
        <v>4151</v>
      </c>
      <c r="H567" s="22" t="s">
        <v>358</v>
      </c>
      <c r="I567" s="24">
        <v>200000</v>
      </c>
      <c r="K567" s="24">
        <v>100000</v>
      </c>
      <c r="M567" s="24">
        <v>100000</v>
      </c>
      <c r="O567" s="24">
        <v>100000</v>
      </c>
      <c r="Q567" s="24">
        <v>0</v>
      </c>
      <c r="S567" s="54"/>
    </row>
    <row r="568" spans="1:20">
      <c r="A568" s="22">
        <v>17</v>
      </c>
      <c r="B568" s="22">
        <v>1</v>
      </c>
      <c r="C568" s="22">
        <v>8</v>
      </c>
      <c r="F568" s="22">
        <v>3</v>
      </c>
      <c r="G568" s="40" t="s">
        <v>4152</v>
      </c>
      <c r="H568" s="22" t="s">
        <v>359</v>
      </c>
      <c r="I568" s="24">
        <v>118500</v>
      </c>
      <c r="K568" s="24">
        <v>92700</v>
      </c>
      <c r="M568" s="24">
        <v>10100</v>
      </c>
      <c r="O568" s="24">
        <v>30170</v>
      </c>
      <c r="Q568" s="24">
        <v>7500</v>
      </c>
      <c r="S568" s="36">
        <v>32324</v>
      </c>
    </row>
    <row r="569" spans="1:20">
      <c r="A569" s="22">
        <v>17</v>
      </c>
      <c r="B569" s="22">
        <v>1</v>
      </c>
      <c r="C569" s="22">
        <v>9</v>
      </c>
      <c r="F569" s="22">
        <v>3</v>
      </c>
      <c r="G569" s="40" t="s">
        <v>4153</v>
      </c>
      <c r="H569" s="22" t="s">
        <v>2462</v>
      </c>
      <c r="I569" s="24">
        <v>268082</v>
      </c>
      <c r="K569" s="24">
        <v>125000</v>
      </c>
      <c r="M569" s="24">
        <v>100000</v>
      </c>
      <c r="O569" s="24">
        <v>100000</v>
      </c>
      <c r="Q569" s="24">
        <v>207675</v>
      </c>
      <c r="S569" s="36">
        <v>0</v>
      </c>
    </row>
    <row r="570" spans="1:20">
      <c r="A570" s="22">
        <v>17</v>
      </c>
      <c r="B570" s="22">
        <v>1</v>
      </c>
      <c r="C570" s="22">
        <v>10</v>
      </c>
      <c r="F570" s="22">
        <v>3</v>
      </c>
      <c r="G570" s="40" t="s">
        <v>4154</v>
      </c>
      <c r="H570" s="22" t="s">
        <v>360</v>
      </c>
      <c r="I570" s="24">
        <v>1400</v>
      </c>
      <c r="K570" s="24">
        <v>1500</v>
      </c>
      <c r="M570" s="24">
        <v>1800</v>
      </c>
      <c r="O570" s="24">
        <v>1800</v>
      </c>
      <c r="Q570" s="24">
        <v>3400</v>
      </c>
      <c r="S570" s="36">
        <v>1800</v>
      </c>
    </row>
    <row r="571" spans="1:20">
      <c r="A571" s="22">
        <v>17</v>
      </c>
      <c r="B571" s="22">
        <v>1</v>
      </c>
      <c r="C571" s="22">
        <v>11</v>
      </c>
      <c r="F571" s="22">
        <v>3</v>
      </c>
      <c r="G571" s="40" t="s">
        <v>4155</v>
      </c>
      <c r="H571" s="22" t="s">
        <v>361</v>
      </c>
      <c r="I571" s="24">
        <v>5751</v>
      </c>
      <c r="K571" s="24">
        <v>9567</v>
      </c>
      <c r="M571" s="24">
        <v>14700</v>
      </c>
      <c r="O571" s="24">
        <v>13420</v>
      </c>
      <c r="Q571" s="24">
        <v>11630</v>
      </c>
      <c r="S571" s="36">
        <v>1829</v>
      </c>
    </row>
    <row r="572" spans="1:20">
      <c r="A572" s="22">
        <v>17</v>
      </c>
      <c r="B572" s="22">
        <v>1</v>
      </c>
      <c r="C572" s="22">
        <v>12</v>
      </c>
      <c r="F572" s="22">
        <v>3</v>
      </c>
      <c r="G572" s="40" t="s">
        <v>4156</v>
      </c>
      <c r="H572" s="22" t="s">
        <v>3066</v>
      </c>
      <c r="O572" s="24">
        <v>21790</v>
      </c>
      <c r="S572" s="54"/>
      <c r="T572" s="54"/>
    </row>
    <row r="573" spans="1:20">
      <c r="A573" s="22">
        <v>17</v>
      </c>
      <c r="B573" s="22">
        <v>2</v>
      </c>
      <c r="F573" s="22">
        <v>2</v>
      </c>
      <c r="G573" s="40" t="s">
        <v>746</v>
      </c>
      <c r="H573" s="22" t="s">
        <v>604</v>
      </c>
      <c r="I573" s="36">
        <v>10949</v>
      </c>
      <c r="J573" s="36"/>
      <c r="K573" s="36">
        <v>3086</v>
      </c>
      <c r="L573" s="36"/>
      <c r="M573" s="54"/>
      <c r="N573" s="54"/>
      <c r="O573" s="24">
        <v>17499.5</v>
      </c>
      <c r="Q573" s="54"/>
      <c r="R573" s="54"/>
      <c r="S573" s="54"/>
      <c r="T573" s="54"/>
    </row>
    <row r="574" spans="1:20">
      <c r="A574" s="22">
        <v>17</v>
      </c>
      <c r="B574" s="22">
        <v>2</v>
      </c>
      <c r="C574" s="22">
        <v>1</v>
      </c>
      <c r="F574" s="22">
        <v>3</v>
      </c>
      <c r="G574" s="40" t="s">
        <v>2023</v>
      </c>
      <c r="H574" s="22" t="s">
        <v>554</v>
      </c>
      <c r="I574" s="24">
        <v>2949</v>
      </c>
      <c r="K574" s="54"/>
      <c r="L574" s="54"/>
      <c r="M574" s="54"/>
      <c r="N574" s="54"/>
      <c r="Q574" s="54"/>
      <c r="R574" s="54"/>
      <c r="S574" s="54"/>
      <c r="T574" s="54"/>
    </row>
    <row r="575" spans="1:20">
      <c r="A575" s="22">
        <v>17</v>
      </c>
      <c r="B575" s="22">
        <v>2</v>
      </c>
      <c r="C575" s="22">
        <v>1</v>
      </c>
      <c r="F575" s="22">
        <v>3</v>
      </c>
      <c r="G575" s="40" t="s">
        <v>2023</v>
      </c>
      <c r="H575" s="22" t="s">
        <v>192</v>
      </c>
      <c r="I575" s="24">
        <v>8000</v>
      </c>
      <c r="K575" s="24">
        <v>3086</v>
      </c>
      <c r="M575" s="55"/>
      <c r="N575" s="55"/>
      <c r="O575" s="24">
        <v>13457</v>
      </c>
      <c r="Q575" s="55"/>
      <c r="R575" s="55"/>
      <c r="S575" s="54"/>
      <c r="T575" s="54"/>
    </row>
    <row r="576" spans="1:20">
      <c r="A576" s="22">
        <v>17</v>
      </c>
      <c r="B576" s="22">
        <v>2</v>
      </c>
      <c r="C576" s="22">
        <v>2</v>
      </c>
      <c r="F576" s="22">
        <v>3</v>
      </c>
      <c r="G576" s="40" t="s">
        <v>3067</v>
      </c>
      <c r="H576" s="22" t="s">
        <v>2455</v>
      </c>
      <c r="M576" s="55"/>
      <c r="N576" s="55"/>
      <c r="O576" s="24">
        <v>4042.5</v>
      </c>
      <c r="Q576" s="55"/>
      <c r="R576" s="55"/>
      <c r="S576" s="54"/>
      <c r="T576" s="54"/>
    </row>
    <row r="577" spans="1:19">
      <c r="A577" s="22">
        <v>18</v>
      </c>
      <c r="F577" s="22">
        <v>1</v>
      </c>
      <c r="G577" s="40" t="s">
        <v>3206</v>
      </c>
      <c r="H577" s="22" t="s">
        <v>558</v>
      </c>
      <c r="I577" s="24">
        <v>1580371</v>
      </c>
      <c r="K577" s="36">
        <v>1176710</v>
      </c>
      <c r="L577" s="36"/>
      <c r="M577" s="24">
        <v>500000</v>
      </c>
      <c r="O577" s="24">
        <v>1306156</v>
      </c>
      <c r="Q577" s="24">
        <v>500000</v>
      </c>
      <c r="S577" s="36">
        <v>360000</v>
      </c>
    </row>
    <row r="578" spans="1:19">
      <c r="A578" s="22">
        <v>18</v>
      </c>
      <c r="B578" s="22">
        <v>1</v>
      </c>
      <c r="F578" s="22">
        <v>2</v>
      </c>
      <c r="G578" s="40" t="s">
        <v>3402</v>
      </c>
      <c r="H578" s="22" t="s">
        <v>558</v>
      </c>
      <c r="I578" s="24">
        <v>1580371</v>
      </c>
      <c r="K578" s="36">
        <v>1176710</v>
      </c>
      <c r="L578" s="36"/>
      <c r="M578" s="24">
        <v>500000</v>
      </c>
      <c r="O578" s="24">
        <v>1306156</v>
      </c>
      <c r="Q578" s="24">
        <v>500000</v>
      </c>
      <c r="S578" s="36">
        <v>360000</v>
      </c>
    </row>
    <row r="579" spans="1:19">
      <c r="A579" s="22">
        <v>18</v>
      </c>
      <c r="B579" s="22">
        <v>1</v>
      </c>
      <c r="C579" s="22">
        <v>1</v>
      </c>
      <c r="F579" s="22">
        <v>3</v>
      </c>
      <c r="G579" s="40" t="s">
        <v>3403</v>
      </c>
      <c r="H579" s="22" t="s">
        <v>558</v>
      </c>
      <c r="I579" s="24">
        <v>1580371</v>
      </c>
      <c r="K579" s="36">
        <v>1176710</v>
      </c>
      <c r="L579" s="36"/>
      <c r="M579" s="24">
        <v>500000</v>
      </c>
      <c r="O579" s="24">
        <v>1306156</v>
      </c>
      <c r="Q579" s="24">
        <v>500000</v>
      </c>
      <c r="S579" s="36">
        <v>360000</v>
      </c>
    </row>
    <row r="580" spans="1:19">
      <c r="A580" s="22">
        <v>19</v>
      </c>
      <c r="F580" s="22">
        <v>1</v>
      </c>
      <c r="G580" s="40" t="s">
        <v>3207</v>
      </c>
      <c r="H580" s="22" t="s">
        <v>559</v>
      </c>
      <c r="I580" s="36">
        <v>284230</v>
      </c>
      <c r="J580" s="36"/>
      <c r="K580" s="36">
        <v>461733</v>
      </c>
      <c r="L580" s="36"/>
      <c r="M580" s="36">
        <v>150249</v>
      </c>
      <c r="N580" s="36"/>
      <c r="O580" s="36">
        <v>524766</v>
      </c>
      <c r="P580" s="36"/>
      <c r="Q580" s="36">
        <v>472222</v>
      </c>
      <c r="R580" s="36"/>
      <c r="S580" s="36">
        <v>226245</v>
      </c>
    </row>
    <row r="581" spans="1:19">
      <c r="A581" s="22">
        <v>19</v>
      </c>
      <c r="B581" s="22">
        <v>1</v>
      </c>
      <c r="F581" s="22">
        <v>2</v>
      </c>
      <c r="G581" s="40" t="s">
        <v>3208</v>
      </c>
      <c r="H581" s="22" t="s">
        <v>747</v>
      </c>
      <c r="I581" s="36">
        <v>39511</v>
      </c>
      <c r="J581" s="36"/>
      <c r="K581" s="36">
        <v>461733</v>
      </c>
      <c r="L581" s="36"/>
      <c r="M581" s="36">
        <v>25004</v>
      </c>
      <c r="N581" s="36"/>
      <c r="O581" s="36">
        <v>58282</v>
      </c>
      <c r="P581" s="36"/>
      <c r="Q581" s="36">
        <v>30004</v>
      </c>
      <c r="R581" s="36"/>
      <c r="S581" s="36">
        <v>30004</v>
      </c>
    </row>
    <row r="582" spans="1:19">
      <c r="A582" s="22">
        <v>19</v>
      </c>
      <c r="B582" s="22">
        <v>1</v>
      </c>
      <c r="C582" s="22">
        <v>1</v>
      </c>
      <c r="F582" s="22">
        <v>3</v>
      </c>
      <c r="G582" s="40" t="s">
        <v>2024</v>
      </c>
      <c r="H582" s="22" t="s">
        <v>1205</v>
      </c>
      <c r="I582" s="36">
        <v>39497</v>
      </c>
      <c r="J582" s="36"/>
      <c r="K582" s="36">
        <v>45475.59</v>
      </c>
      <c r="L582" s="36"/>
      <c r="M582" s="36">
        <v>25001</v>
      </c>
      <c r="N582" s="36"/>
      <c r="O582" s="36">
        <v>58282</v>
      </c>
      <c r="P582" s="36"/>
      <c r="Q582" s="36">
        <v>30001</v>
      </c>
      <c r="R582" s="36"/>
      <c r="S582" s="36">
        <v>30001</v>
      </c>
    </row>
    <row r="583" spans="1:19">
      <c r="A583" s="22">
        <v>19</v>
      </c>
      <c r="B583" s="22">
        <v>1</v>
      </c>
      <c r="C583" s="22">
        <v>2</v>
      </c>
      <c r="F583" s="22">
        <v>3</v>
      </c>
      <c r="G583" s="40" t="s">
        <v>2025</v>
      </c>
      <c r="H583" s="22" t="s">
        <v>1514</v>
      </c>
      <c r="I583" s="36"/>
      <c r="J583" s="36"/>
      <c r="K583" s="22">
        <v>13.5</v>
      </c>
      <c r="L583" s="22"/>
      <c r="M583" s="36">
        <v>1</v>
      </c>
      <c r="N583" s="36"/>
      <c r="O583" s="36">
        <v>0</v>
      </c>
      <c r="P583" s="36"/>
      <c r="Q583" s="36">
        <v>1</v>
      </c>
      <c r="R583" s="36"/>
      <c r="S583" s="36">
        <v>1</v>
      </c>
    </row>
    <row r="584" spans="1:19">
      <c r="A584" s="22">
        <v>19</v>
      </c>
      <c r="B584" s="22">
        <v>1</v>
      </c>
      <c r="C584" s="22">
        <v>3</v>
      </c>
      <c r="F584" s="22">
        <v>3</v>
      </c>
      <c r="G584" s="40" t="s">
        <v>2026</v>
      </c>
      <c r="H584" s="22" t="s">
        <v>1515</v>
      </c>
      <c r="I584" s="36"/>
      <c r="J584" s="36"/>
      <c r="K584" s="22">
        <v>0</v>
      </c>
      <c r="L584" s="22"/>
      <c r="M584" s="36">
        <v>2</v>
      </c>
      <c r="N584" s="36"/>
      <c r="O584" s="36">
        <v>0</v>
      </c>
      <c r="P584" s="36"/>
      <c r="Q584" s="36">
        <v>2</v>
      </c>
      <c r="R584" s="36"/>
      <c r="S584" s="36">
        <v>2</v>
      </c>
    </row>
    <row r="585" spans="1:19">
      <c r="A585" s="22">
        <v>19</v>
      </c>
      <c r="B585" s="22">
        <v>2</v>
      </c>
      <c r="F585" s="22">
        <v>2</v>
      </c>
      <c r="G585" s="40" t="s">
        <v>3209</v>
      </c>
      <c r="H585" s="22" t="s">
        <v>748</v>
      </c>
      <c r="I585" s="36">
        <v>411</v>
      </c>
      <c r="J585" s="36"/>
      <c r="K585" s="36">
        <v>206.8</v>
      </c>
      <c r="L585" s="36"/>
      <c r="M585" s="36">
        <v>136</v>
      </c>
      <c r="N585" s="36"/>
      <c r="O585" s="36">
        <v>168</v>
      </c>
      <c r="P585" s="36"/>
      <c r="Q585" s="36">
        <v>149</v>
      </c>
      <c r="R585" s="36"/>
      <c r="S585" s="36">
        <v>210</v>
      </c>
    </row>
    <row r="586" spans="1:19">
      <c r="A586" s="22">
        <v>19</v>
      </c>
      <c r="B586" s="22">
        <v>2</v>
      </c>
      <c r="C586" s="22">
        <v>1</v>
      </c>
      <c r="F586" s="22">
        <v>3</v>
      </c>
      <c r="G586" s="40" t="s">
        <v>3404</v>
      </c>
      <c r="H586" s="22" t="s">
        <v>748</v>
      </c>
      <c r="I586" s="36">
        <v>411</v>
      </c>
      <c r="J586" s="36"/>
      <c r="K586" s="36">
        <v>206.8</v>
      </c>
      <c r="L586" s="36"/>
      <c r="M586" s="36">
        <v>136</v>
      </c>
      <c r="N586" s="36"/>
      <c r="O586" s="36">
        <v>168</v>
      </c>
      <c r="P586" s="36"/>
      <c r="Q586" s="36">
        <v>149</v>
      </c>
      <c r="R586" s="36"/>
      <c r="S586" s="36">
        <v>210</v>
      </c>
    </row>
    <row r="587" spans="1:19">
      <c r="A587" s="22">
        <v>19</v>
      </c>
      <c r="B587" s="22">
        <v>3</v>
      </c>
      <c r="F587" s="22">
        <v>2</v>
      </c>
      <c r="G587" s="40" t="s">
        <v>2022</v>
      </c>
      <c r="H587" s="22" t="s">
        <v>749</v>
      </c>
      <c r="I587" s="36">
        <v>314</v>
      </c>
      <c r="J587" s="36"/>
      <c r="K587" s="36">
        <v>98.385000000000005</v>
      </c>
      <c r="L587" s="36"/>
      <c r="M587" s="36">
        <v>252</v>
      </c>
      <c r="N587" s="36"/>
      <c r="O587" s="36">
        <v>378.8</v>
      </c>
      <c r="P587" s="22"/>
      <c r="Q587" s="36">
        <v>504</v>
      </c>
      <c r="R587" s="22"/>
      <c r="S587" s="36">
        <v>518</v>
      </c>
    </row>
    <row r="588" spans="1:19">
      <c r="A588" s="22">
        <v>19</v>
      </c>
      <c r="B588" s="22">
        <v>3</v>
      </c>
      <c r="C588" s="22">
        <v>1</v>
      </c>
      <c r="F588" s="22">
        <v>3</v>
      </c>
      <c r="G588" s="40" t="s">
        <v>3405</v>
      </c>
      <c r="H588" s="36" t="s">
        <v>3406</v>
      </c>
      <c r="I588" s="36">
        <v>314</v>
      </c>
      <c r="J588" s="36"/>
      <c r="K588" s="36">
        <v>98.385000000000005</v>
      </c>
      <c r="L588" s="36"/>
      <c r="M588" s="36">
        <v>252</v>
      </c>
      <c r="N588" s="36"/>
      <c r="O588" s="36">
        <v>378.8</v>
      </c>
      <c r="P588" s="22" t="s">
        <v>3068</v>
      </c>
      <c r="Q588" s="36">
        <v>504</v>
      </c>
      <c r="R588" s="22" t="s">
        <v>1516</v>
      </c>
      <c r="S588" s="36">
        <v>518</v>
      </c>
    </row>
    <row r="589" spans="1:19">
      <c r="A589" s="22">
        <v>19</v>
      </c>
      <c r="B589" s="22">
        <v>4</v>
      </c>
      <c r="F589" s="22">
        <v>2</v>
      </c>
      <c r="G589" s="40" t="s">
        <v>3210</v>
      </c>
      <c r="H589" s="22" t="s">
        <v>3407</v>
      </c>
      <c r="I589" s="36">
        <v>10000</v>
      </c>
      <c r="J589" s="36"/>
      <c r="K589" s="36">
        <v>10000</v>
      </c>
      <c r="L589" s="36"/>
      <c r="M589" s="36">
        <v>20000</v>
      </c>
      <c r="N589" s="36"/>
      <c r="O589" s="36">
        <v>30000</v>
      </c>
      <c r="P589" s="22"/>
      <c r="Q589" s="36">
        <v>20000</v>
      </c>
      <c r="R589" s="36"/>
      <c r="S589" s="36">
        <v>10000</v>
      </c>
    </row>
    <row r="590" spans="1:19">
      <c r="A590" s="22">
        <v>19</v>
      </c>
      <c r="B590" s="22">
        <v>4</v>
      </c>
      <c r="C590" s="22">
        <v>1</v>
      </c>
      <c r="F590" s="22">
        <v>3</v>
      </c>
      <c r="G590" s="40" t="s">
        <v>3408</v>
      </c>
      <c r="H590" s="22" t="s">
        <v>3407</v>
      </c>
      <c r="I590" s="36">
        <v>10000</v>
      </c>
      <c r="J590" s="36"/>
      <c r="K590" s="22" t="s">
        <v>2027</v>
      </c>
      <c r="L590" s="36">
        <v>20000</v>
      </c>
      <c r="M590" s="22" t="s">
        <v>2080</v>
      </c>
      <c r="N590" s="36">
        <v>30000</v>
      </c>
      <c r="O590" s="36">
        <v>20000</v>
      </c>
      <c r="Q590" s="36">
        <v>20000</v>
      </c>
      <c r="R590" s="22" t="s">
        <v>2080</v>
      </c>
      <c r="S590" s="36">
        <v>10000</v>
      </c>
    </row>
    <row r="591" spans="1:19">
      <c r="A591" s="22">
        <v>19</v>
      </c>
      <c r="B591" s="22">
        <v>5</v>
      </c>
      <c r="F591" s="22">
        <v>2</v>
      </c>
      <c r="G591" s="40" t="s">
        <v>3211</v>
      </c>
      <c r="H591" s="22" t="s">
        <v>569</v>
      </c>
      <c r="I591" s="36">
        <v>233994</v>
      </c>
      <c r="J591" s="36"/>
      <c r="K591" s="36">
        <v>405939</v>
      </c>
      <c r="L591" s="36"/>
      <c r="M591" s="36">
        <v>104857</v>
      </c>
      <c r="N591" s="36"/>
      <c r="O591" s="36">
        <v>435937</v>
      </c>
      <c r="P591" s="36"/>
      <c r="Q591" s="36">
        <v>421565</v>
      </c>
      <c r="R591" s="36"/>
      <c r="S591" s="36">
        <v>185513</v>
      </c>
    </row>
    <row r="592" spans="1:19">
      <c r="A592" s="22">
        <v>19</v>
      </c>
      <c r="B592" s="22">
        <v>5</v>
      </c>
      <c r="C592" s="22">
        <v>1</v>
      </c>
      <c r="F592" s="22">
        <v>3</v>
      </c>
      <c r="G592" s="40" t="s">
        <v>3212</v>
      </c>
      <c r="H592" s="22" t="s">
        <v>2028</v>
      </c>
      <c r="I592" s="36">
        <v>24855</v>
      </c>
      <c r="J592" s="36"/>
      <c r="K592" s="36">
        <v>101522</v>
      </c>
      <c r="L592" s="36"/>
      <c r="M592" s="36">
        <v>2</v>
      </c>
      <c r="N592" s="36"/>
      <c r="O592" s="36">
        <v>244471</v>
      </c>
      <c r="P592" s="36"/>
      <c r="Q592" s="36">
        <v>2</v>
      </c>
      <c r="R592" s="36"/>
      <c r="S592" s="36">
        <v>2</v>
      </c>
    </row>
    <row r="593" spans="1:19" hidden="1">
      <c r="F593" s="22">
        <v>5</v>
      </c>
      <c r="H593" s="22" t="s">
        <v>602</v>
      </c>
      <c r="I593" s="24">
        <v>17481</v>
      </c>
      <c r="M593" s="60"/>
      <c r="N593" s="22"/>
      <c r="O593" s="36">
        <v>9394</v>
      </c>
      <c r="P593" s="22"/>
      <c r="Q593" s="60"/>
      <c r="R593" s="22"/>
    </row>
    <row r="594" spans="1:19" hidden="1">
      <c r="F594" s="22">
        <v>5</v>
      </c>
      <c r="H594" s="22" t="s">
        <v>601</v>
      </c>
      <c r="I594" s="24">
        <v>1736</v>
      </c>
      <c r="K594" s="24">
        <v>41999</v>
      </c>
      <c r="M594" s="60"/>
      <c r="N594" s="22"/>
      <c r="O594" s="36"/>
      <c r="P594" s="22"/>
      <c r="Q594" s="60"/>
      <c r="R594" s="22"/>
    </row>
    <row r="595" spans="1:19" hidden="1">
      <c r="F595" s="22">
        <v>5</v>
      </c>
      <c r="H595" s="22" t="s">
        <v>600</v>
      </c>
      <c r="I595" s="24">
        <f>96+7+17+5+93</f>
        <v>218</v>
      </c>
      <c r="K595" s="22"/>
      <c r="M595" s="60"/>
      <c r="N595" s="22"/>
      <c r="O595" s="36"/>
      <c r="P595" s="22"/>
      <c r="Q595" s="60"/>
      <c r="R595" s="22"/>
    </row>
    <row r="596" spans="1:19" hidden="1">
      <c r="F596" s="22">
        <v>5</v>
      </c>
      <c r="H596" s="22" t="s">
        <v>599</v>
      </c>
      <c r="I596" s="24">
        <v>54</v>
      </c>
      <c r="K596" s="22"/>
      <c r="M596" s="60"/>
      <c r="N596" s="22"/>
      <c r="O596" s="36"/>
      <c r="P596" s="22"/>
      <c r="Q596" s="60"/>
      <c r="R596" s="22"/>
    </row>
    <row r="597" spans="1:19" hidden="1">
      <c r="F597" s="22">
        <v>5</v>
      </c>
      <c r="H597" s="22" t="s">
        <v>2029</v>
      </c>
      <c r="K597" s="36">
        <v>30963</v>
      </c>
      <c r="M597" s="60"/>
      <c r="N597" s="22"/>
      <c r="O597" s="36">
        <v>1408</v>
      </c>
      <c r="P597" s="22"/>
      <c r="Q597" s="60"/>
      <c r="R597" s="22"/>
    </row>
    <row r="598" spans="1:19" hidden="1">
      <c r="F598" s="22">
        <v>5</v>
      </c>
      <c r="H598" s="22" t="s">
        <v>2030</v>
      </c>
      <c r="K598" s="24">
        <v>15482</v>
      </c>
      <c r="M598" s="60"/>
      <c r="N598" s="22"/>
      <c r="O598" s="36">
        <v>704</v>
      </c>
      <c r="P598" s="22"/>
      <c r="Q598" s="60"/>
      <c r="R598" s="22"/>
    </row>
    <row r="599" spans="1:19" hidden="1">
      <c r="F599" s="22">
        <v>5</v>
      </c>
      <c r="H599" s="22" t="s">
        <v>3069</v>
      </c>
      <c r="M599" s="60"/>
      <c r="N599" s="22"/>
      <c r="O599" s="36">
        <v>217828</v>
      </c>
      <c r="P599" s="22"/>
      <c r="Q599" s="60"/>
      <c r="R599" s="22"/>
    </row>
    <row r="600" spans="1:19">
      <c r="A600" s="22">
        <v>19</v>
      </c>
      <c r="B600" s="22">
        <v>5</v>
      </c>
      <c r="C600" s="22">
        <v>2</v>
      </c>
      <c r="F600" s="22">
        <v>3</v>
      </c>
      <c r="G600" s="40" t="s">
        <v>750</v>
      </c>
      <c r="H600" s="22" t="s">
        <v>752</v>
      </c>
      <c r="I600" s="36">
        <v>344</v>
      </c>
      <c r="J600" s="36"/>
      <c r="K600" s="36">
        <v>72</v>
      </c>
      <c r="L600" s="36"/>
      <c r="M600" s="36">
        <v>90</v>
      </c>
      <c r="N600" s="36"/>
      <c r="O600" s="36">
        <v>64</v>
      </c>
      <c r="P600" s="36"/>
      <c r="Q600" s="36">
        <v>181</v>
      </c>
      <c r="R600" s="36"/>
      <c r="S600" s="36">
        <v>0</v>
      </c>
    </row>
    <row r="601" spans="1:19" hidden="1">
      <c r="F601" s="22">
        <v>5</v>
      </c>
      <c r="G601" s="40"/>
      <c r="H601" s="22" t="s">
        <v>2531</v>
      </c>
      <c r="I601" s="36"/>
      <c r="J601" s="36"/>
      <c r="K601" s="36"/>
      <c r="L601" s="36"/>
      <c r="M601" s="36"/>
      <c r="N601" s="36"/>
      <c r="O601" s="36">
        <v>64</v>
      </c>
      <c r="P601" s="22"/>
      <c r="Q601" s="36">
        <v>181</v>
      </c>
      <c r="R601" s="22"/>
    </row>
    <row r="602" spans="1:19">
      <c r="A602" s="22">
        <v>19</v>
      </c>
      <c r="B602" s="22">
        <v>5</v>
      </c>
      <c r="C602" s="22">
        <v>3</v>
      </c>
      <c r="F602" s="22">
        <v>3</v>
      </c>
      <c r="G602" s="40" t="s">
        <v>751</v>
      </c>
      <c r="H602" s="22" t="s">
        <v>620</v>
      </c>
      <c r="I602" s="24">
        <v>34638</v>
      </c>
      <c r="K602" s="24">
        <v>17829</v>
      </c>
      <c r="M602" s="24">
        <v>2003</v>
      </c>
      <c r="O602" s="24">
        <v>50862</v>
      </c>
      <c r="Q602" s="24">
        <v>2698</v>
      </c>
      <c r="S602" s="36">
        <v>11638</v>
      </c>
    </row>
    <row r="603" spans="1:19" hidden="1">
      <c r="F603" s="22">
        <v>5</v>
      </c>
      <c r="G603" s="40"/>
      <c r="H603" s="22" t="s">
        <v>621</v>
      </c>
      <c r="I603" s="24">
        <v>493</v>
      </c>
      <c r="J603" s="22"/>
      <c r="K603" s="36"/>
      <c r="L603" s="36"/>
      <c r="M603" s="36"/>
      <c r="N603" s="22"/>
      <c r="O603" s="36"/>
      <c r="P603" s="22"/>
      <c r="Q603" s="36"/>
    </row>
    <row r="604" spans="1:19" hidden="1">
      <c r="F604" s="22">
        <v>5</v>
      </c>
      <c r="G604" s="40"/>
      <c r="H604" s="22" t="s">
        <v>622</v>
      </c>
      <c r="I604" s="24">
        <f>5.7+121.8+86</f>
        <v>213.5</v>
      </c>
      <c r="J604" s="22"/>
      <c r="K604" s="36">
        <v>116</v>
      </c>
      <c r="L604" s="36"/>
      <c r="M604" s="36"/>
      <c r="N604" s="22"/>
      <c r="O604" s="36"/>
      <c r="P604" s="22"/>
      <c r="Q604" s="36"/>
    </row>
    <row r="605" spans="1:19" hidden="1">
      <c r="F605" s="22">
        <v>5</v>
      </c>
      <c r="G605" s="40"/>
      <c r="H605" s="22" t="s">
        <v>620</v>
      </c>
      <c r="J605" s="22"/>
      <c r="K605" s="36">
        <v>17704</v>
      </c>
      <c r="L605" s="36"/>
      <c r="M605" s="36">
        <v>2033</v>
      </c>
      <c r="N605" s="22"/>
      <c r="O605" s="36">
        <v>50822</v>
      </c>
      <c r="P605" s="22"/>
      <c r="Q605" s="36"/>
    </row>
    <row r="606" spans="1:19" hidden="1">
      <c r="F606" s="22">
        <v>5</v>
      </c>
      <c r="G606" s="40"/>
      <c r="H606" s="22" t="s">
        <v>3070</v>
      </c>
      <c r="J606" s="22"/>
      <c r="K606" s="36"/>
      <c r="L606" s="36"/>
      <c r="M606" s="36"/>
      <c r="N606" s="22"/>
      <c r="O606" s="36">
        <v>40</v>
      </c>
      <c r="P606" s="22"/>
      <c r="Q606" s="36"/>
    </row>
    <row r="607" spans="1:19">
      <c r="A607" s="22">
        <v>19</v>
      </c>
      <c r="B607" s="22">
        <v>5</v>
      </c>
      <c r="C607" s="22">
        <v>4</v>
      </c>
      <c r="F607" s="22">
        <v>3</v>
      </c>
      <c r="G607" s="40" t="s">
        <v>2081</v>
      </c>
      <c r="H607" s="22" t="s">
        <v>2082</v>
      </c>
      <c r="I607" s="54"/>
      <c r="J607" s="54"/>
      <c r="K607" s="54"/>
      <c r="L607" s="54"/>
      <c r="M607" s="24">
        <v>1</v>
      </c>
      <c r="O607" s="24">
        <v>0</v>
      </c>
      <c r="Q607" s="24">
        <v>1</v>
      </c>
      <c r="S607" s="36">
        <v>1</v>
      </c>
    </row>
    <row r="608" spans="1:19">
      <c r="A608" s="22">
        <v>19</v>
      </c>
      <c r="B608" s="22">
        <v>5</v>
      </c>
      <c r="C608" s="22">
        <v>5</v>
      </c>
      <c r="F608" s="22">
        <v>3</v>
      </c>
      <c r="G608" s="40" t="s">
        <v>2083</v>
      </c>
      <c r="H608" s="22" t="s">
        <v>2084</v>
      </c>
      <c r="I608" s="54"/>
      <c r="J608" s="54"/>
      <c r="K608" s="54"/>
      <c r="L608" s="54"/>
      <c r="M608" s="24">
        <v>100</v>
      </c>
      <c r="O608" s="24">
        <v>0</v>
      </c>
      <c r="Q608" s="24">
        <v>100</v>
      </c>
      <c r="S608" s="36">
        <v>100</v>
      </c>
    </row>
    <row r="609" spans="1:19">
      <c r="A609" s="22">
        <v>19</v>
      </c>
      <c r="B609" s="22">
        <v>5</v>
      </c>
      <c r="C609" s="22">
        <v>6</v>
      </c>
      <c r="F609" s="22">
        <v>3</v>
      </c>
      <c r="G609" s="40" t="s">
        <v>3213</v>
      </c>
      <c r="H609" s="22" t="s">
        <v>753</v>
      </c>
      <c r="I609" s="36">
        <v>80</v>
      </c>
      <c r="J609" s="36"/>
      <c r="K609" s="36">
        <v>3.56</v>
      </c>
      <c r="L609" s="36"/>
      <c r="M609" s="36">
        <v>80</v>
      </c>
      <c r="N609" s="36"/>
      <c r="O609" s="36">
        <v>2.8</v>
      </c>
      <c r="P609" s="36"/>
      <c r="Q609" s="36">
        <v>3</v>
      </c>
      <c r="R609" s="36"/>
      <c r="S609" s="36">
        <v>0</v>
      </c>
    </row>
    <row r="610" spans="1:19">
      <c r="A610" s="22">
        <v>19</v>
      </c>
      <c r="B610" s="22">
        <v>5</v>
      </c>
      <c r="C610" s="22">
        <v>7</v>
      </c>
      <c r="F610" s="22">
        <v>3</v>
      </c>
      <c r="G610" s="40" t="s">
        <v>754</v>
      </c>
      <c r="H610" s="22" t="s">
        <v>755</v>
      </c>
      <c r="I610" s="36">
        <v>872</v>
      </c>
      <c r="J610" s="36"/>
      <c r="K610" s="36">
        <v>580.70000000000005</v>
      </c>
      <c r="L610" s="36"/>
      <c r="M610" s="36">
        <v>980</v>
      </c>
      <c r="N610" s="36"/>
      <c r="O610" s="36">
        <v>468</v>
      </c>
      <c r="P610" s="36"/>
      <c r="Q610" s="36">
        <v>251</v>
      </c>
      <c r="R610" s="36"/>
      <c r="S610" s="36">
        <v>0</v>
      </c>
    </row>
    <row r="611" spans="1:19">
      <c r="A611" s="22">
        <v>19</v>
      </c>
      <c r="B611" s="22">
        <v>5</v>
      </c>
      <c r="C611" s="22">
        <v>7</v>
      </c>
      <c r="D611" s="22">
        <v>1</v>
      </c>
      <c r="F611" s="22">
        <v>4</v>
      </c>
      <c r="G611" s="40" t="s">
        <v>3409</v>
      </c>
      <c r="H611" s="22" t="s">
        <v>2031</v>
      </c>
      <c r="I611" s="36"/>
      <c r="J611" s="36"/>
      <c r="K611" s="22"/>
      <c r="L611" s="22"/>
      <c r="M611" s="36">
        <v>980</v>
      </c>
      <c r="N611" s="22"/>
      <c r="O611" s="36">
        <v>448</v>
      </c>
      <c r="P611" s="22"/>
      <c r="Q611" s="36">
        <v>251</v>
      </c>
      <c r="R611" s="36"/>
      <c r="S611" s="36">
        <v>0</v>
      </c>
    </row>
    <row r="612" spans="1:19">
      <c r="A612" s="22">
        <v>19</v>
      </c>
      <c r="B612" s="22">
        <v>5</v>
      </c>
      <c r="C612" s="22">
        <v>7</v>
      </c>
      <c r="D612" s="22">
        <v>2</v>
      </c>
      <c r="F612" s="22">
        <v>4</v>
      </c>
      <c r="G612" s="40" t="s">
        <v>3410</v>
      </c>
      <c r="H612" s="22" t="s">
        <v>3071</v>
      </c>
      <c r="I612" s="36"/>
      <c r="J612" s="36"/>
      <c r="K612" s="22"/>
      <c r="L612" s="22"/>
      <c r="M612" s="36"/>
      <c r="N612" s="22"/>
      <c r="O612" s="36">
        <v>20</v>
      </c>
      <c r="P612" s="22"/>
      <c r="Q612" s="36"/>
      <c r="R612" s="36"/>
      <c r="S612" s="36">
        <v>0</v>
      </c>
    </row>
    <row r="613" spans="1:19">
      <c r="A613" s="22">
        <v>19</v>
      </c>
      <c r="B613" s="22">
        <v>5</v>
      </c>
      <c r="C613" s="22">
        <v>8</v>
      </c>
      <c r="F613" s="22">
        <v>3</v>
      </c>
      <c r="G613" s="40" t="s">
        <v>756</v>
      </c>
      <c r="H613" s="22" t="s">
        <v>1517</v>
      </c>
      <c r="I613" s="22">
        <v>132</v>
      </c>
      <c r="J613" s="22"/>
      <c r="K613" s="22">
        <v>268</v>
      </c>
      <c r="L613" s="22"/>
      <c r="M613" s="36">
        <v>387</v>
      </c>
      <c r="N613" s="36"/>
      <c r="O613" s="36">
        <v>83</v>
      </c>
      <c r="P613" s="36"/>
      <c r="Q613" s="36">
        <v>266</v>
      </c>
      <c r="R613" s="36"/>
      <c r="S613" s="36">
        <v>0</v>
      </c>
    </row>
    <row r="614" spans="1:19">
      <c r="A614" s="22">
        <v>19</v>
      </c>
      <c r="B614" s="22">
        <v>5</v>
      </c>
      <c r="C614" s="22">
        <v>8</v>
      </c>
      <c r="D614" s="22">
        <v>1</v>
      </c>
      <c r="F614" s="22">
        <v>4</v>
      </c>
      <c r="G614" s="40" t="s">
        <v>3411</v>
      </c>
      <c r="H614" s="22" t="s">
        <v>2032</v>
      </c>
      <c r="I614" s="36"/>
      <c r="J614" s="36"/>
      <c r="K614" s="22">
        <v>267</v>
      </c>
      <c r="L614" s="22"/>
      <c r="M614" s="36">
        <v>387</v>
      </c>
      <c r="N614" s="22"/>
      <c r="O614" s="36">
        <v>81</v>
      </c>
      <c r="P614" s="22"/>
      <c r="Q614" s="36">
        <v>266</v>
      </c>
      <c r="R614" s="22"/>
      <c r="S614" s="36">
        <v>0</v>
      </c>
    </row>
    <row r="615" spans="1:19">
      <c r="A615" s="22">
        <v>19</v>
      </c>
      <c r="B615" s="22">
        <v>5</v>
      </c>
      <c r="C615" s="22">
        <v>8</v>
      </c>
      <c r="D615" s="22">
        <v>2</v>
      </c>
      <c r="F615" s="22">
        <v>4</v>
      </c>
      <c r="G615" s="40" t="s">
        <v>3412</v>
      </c>
      <c r="H615" s="22" t="s">
        <v>2033</v>
      </c>
      <c r="I615" s="36"/>
      <c r="J615" s="36"/>
      <c r="K615" s="22">
        <v>1.5</v>
      </c>
      <c r="L615" s="22"/>
      <c r="M615" s="36"/>
      <c r="N615" s="22"/>
      <c r="O615" s="36">
        <v>2</v>
      </c>
      <c r="P615" s="22"/>
      <c r="Q615" s="36"/>
      <c r="R615" s="22"/>
      <c r="S615" s="36">
        <v>0</v>
      </c>
    </row>
    <row r="616" spans="1:19">
      <c r="A616" s="22">
        <v>19</v>
      </c>
      <c r="B616" s="22">
        <v>5</v>
      </c>
      <c r="C616" s="22">
        <v>9</v>
      </c>
      <c r="F616" s="22">
        <v>3</v>
      </c>
      <c r="G616" s="40" t="s">
        <v>2034</v>
      </c>
      <c r="H616" s="22" t="s">
        <v>2035</v>
      </c>
      <c r="I616" s="36"/>
      <c r="J616" s="36"/>
      <c r="K616" s="36"/>
      <c r="L616" s="36"/>
      <c r="M616" s="36">
        <v>1</v>
      </c>
      <c r="N616" s="36"/>
      <c r="O616" s="36">
        <v>0</v>
      </c>
      <c r="P616" s="36"/>
      <c r="Q616" s="36">
        <v>1</v>
      </c>
      <c r="R616" s="36"/>
      <c r="S616" s="36">
        <v>1</v>
      </c>
    </row>
    <row r="617" spans="1:19">
      <c r="A617" s="22">
        <v>19</v>
      </c>
      <c r="B617" s="22">
        <v>5</v>
      </c>
      <c r="C617" s="22">
        <v>10</v>
      </c>
      <c r="F617" s="22">
        <v>3</v>
      </c>
      <c r="G617" s="40" t="s">
        <v>2085</v>
      </c>
      <c r="H617" s="22" t="s">
        <v>569</v>
      </c>
      <c r="I617" s="36">
        <v>173070</v>
      </c>
      <c r="J617" s="36"/>
      <c r="K617" s="36">
        <v>284725.87</v>
      </c>
      <c r="L617" s="36"/>
      <c r="M617" s="36">
        <v>101183</v>
      </c>
      <c r="N617" s="36"/>
      <c r="O617" s="36">
        <v>136085</v>
      </c>
      <c r="P617" s="36"/>
      <c r="Q617" s="36">
        <v>418062</v>
      </c>
      <c r="R617" s="36"/>
      <c r="S617" s="36">
        <v>173771</v>
      </c>
    </row>
    <row r="618" spans="1:19" hidden="1">
      <c r="F618" s="22">
        <v>5</v>
      </c>
      <c r="H618" s="22" t="s">
        <v>362</v>
      </c>
      <c r="I618" s="24">
        <f>420+280+20</f>
        <v>720</v>
      </c>
      <c r="J618" s="36"/>
      <c r="K618" s="36"/>
      <c r="L618" s="36"/>
      <c r="M618" s="36"/>
      <c r="N618" s="36"/>
      <c r="O618" s="36"/>
      <c r="P618" s="36"/>
      <c r="Q618" s="36"/>
      <c r="R618" s="36"/>
    </row>
    <row r="619" spans="1:19" hidden="1">
      <c r="F619" s="22">
        <v>5</v>
      </c>
      <c r="H619" s="22" t="s">
        <v>603</v>
      </c>
      <c r="I619" s="24">
        <v>50</v>
      </c>
      <c r="J619" s="36"/>
      <c r="K619" s="36"/>
      <c r="L619" s="36"/>
      <c r="M619" s="36"/>
      <c r="N619" s="36"/>
      <c r="O619" s="36"/>
      <c r="P619" s="36"/>
      <c r="Q619" s="36"/>
      <c r="R619" s="22"/>
    </row>
    <row r="620" spans="1:19" hidden="1">
      <c r="F620" s="22">
        <v>5</v>
      </c>
      <c r="H620" s="22" t="s">
        <v>618</v>
      </c>
      <c r="I620" s="36">
        <v>2560</v>
      </c>
      <c r="J620" s="36"/>
      <c r="K620" s="36"/>
      <c r="L620" s="36"/>
      <c r="M620" s="36"/>
      <c r="N620" s="36"/>
      <c r="O620" s="36"/>
      <c r="P620" s="36"/>
      <c r="Q620" s="36"/>
      <c r="R620" s="22"/>
    </row>
    <row r="621" spans="1:19" hidden="1">
      <c r="F621" s="22">
        <v>5</v>
      </c>
      <c r="H621" s="22" t="s">
        <v>638</v>
      </c>
      <c r="I621" s="24">
        <v>211</v>
      </c>
      <c r="J621" s="24">
        <v>998</v>
      </c>
      <c r="L621" s="24">
        <v>500</v>
      </c>
      <c r="M621" s="24">
        <v>466</v>
      </c>
      <c r="O621" s="24">
        <v>500</v>
      </c>
      <c r="Q621" s="36"/>
      <c r="R621" s="22"/>
    </row>
    <row r="622" spans="1:19" hidden="1">
      <c r="F622" s="22">
        <v>5</v>
      </c>
      <c r="H622" s="22" t="s">
        <v>639</v>
      </c>
      <c r="I622" s="24">
        <v>496</v>
      </c>
      <c r="J622" s="24">
        <v>496</v>
      </c>
      <c r="L622" s="24">
        <v>496</v>
      </c>
      <c r="M622" s="24">
        <v>496</v>
      </c>
      <c r="O622" s="24">
        <v>495</v>
      </c>
      <c r="Q622" s="36"/>
      <c r="R622" s="22"/>
    </row>
    <row r="623" spans="1:19" hidden="1">
      <c r="F623" s="22">
        <v>5</v>
      </c>
      <c r="H623" s="22" t="s">
        <v>2039</v>
      </c>
      <c r="I623" s="24">
        <v>27</v>
      </c>
      <c r="J623" s="24">
        <v>20</v>
      </c>
      <c r="M623" s="24">
        <v>0.36799999999999999</v>
      </c>
      <c r="O623" s="24">
        <v>1</v>
      </c>
      <c r="Q623" s="36"/>
      <c r="R623" s="22"/>
    </row>
    <row r="624" spans="1:19" hidden="1">
      <c r="F624" s="22">
        <v>5</v>
      </c>
      <c r="H624" s="22" t="s">
        <v>2040</v>
      </c>
      <c r="I624" s="24">
        <v>115</v>
      </c>
      <c r="J624" s="24">
        <v>110</v>
      </c>
      <c r="L624" s="24">
        <v>115</v>
      </c>
      <c r="M624" s="24">
        <v>69</v>
      </c>
      <c r="O624" s="24">
        <v>64</v>
      </c>
      <c r="Q624" s="36"/>
      <c r="R624" s="22"/>
    </row>
    <row r="625" spans="6:18" hidden="1">
      <c r="F625" s="22">
        <v>5</v>
      </c>
      <c r="H625" s="22" t="s">
        <v>640</v>
      </c>
      <c r="I625" s="24">
        <v>125</v>
      </c>
      <c r="J625" s="24">
        <v>1531</v>
      </c>
      <c r="L625" s="24">
        <v>1</v>
      </c>
      <c r="M625" s="24">
        <v>425</v>
      </c>
      <c r="O625" s="24">
        <v>1</v>
      </c>
      <c r="Q625" s="36"/>
      <c r="R625" s="22"/>
    </row>
    <row r="626" spans="6:18" hidden="1">
      <c r="F626" s="22">
        <v>5</v>
      </c>
      <c r="H626" s="22" t="s">
        <v>641</v>
      </c>
      <c r="I626" s="24">
        <v>535</v>
      </c>
      <c r="J626" s="24">
        <v>836</v>
      </c>
      <c r="L626" s="24">
        <v>836</v>
      </c>
      <c r="M626" s="24">
        <v>836</v>
      </c>
      <c r="O626" s="24">
        <v>836</v>
      </c>
      <c r="Q626" s="36"/>
      <c r="R626" s="22"/>
    </row>
    <row r="627" spans="6:18" hidden="1">
      <c r="F627" s="22">
        <v>5</v>
      </c>
      <c r="H627" s="22" t="s">
        <v>642</v>
      </c>
      <c r="I627" s="24">
        <v>2938</v>
      </c>
      <c r="M627" s="24">
        <v>1388.7</v>
      </c>
      <c r="Q627" s="36"/>
      <c r="R627" s="22"/>
    </row>
    <row r="628" spans="6:18" hidden="1">
      <c r="F628" s="22">
        <v>5</v>
      </c>
      <c r="H628" s="22" t="s">
        <v>643</v>
      </c>
      <c r="I628" s="24">
        <v>3828</v>
      </c>
      <c r="L628" s="24">
        <v>4040</v>
      </c>
      <c r="M628" s="24">
        <v>3639.6</v>
      </c>
      <c r="O628" s="24">
        <v>3588</v>
      </c>
      <c r="Q628" s="36"/>
      <c r="R628" s="22"/>
    </row>
    <row r="629" spans="6:18" hidden="1">
      <c r="F629" s="22">
        <v>5</v>
      </c>
      <c r="H629" s="22" t="s">
        <v>644</v>
      </c>
      <c r="I629" s="24">
        <v>1162</v>
      </c>
      <c r="J629" s="24">
        <v>1156</v>
      </c>
      <c r="L629" s="24">
        <v>1120</v>
      </c>
      <c r="M629" s="24">
        <v>1174</v>
      </c>
      <c r="O629" s="24">
        <v>1120</v>
      </c>
      <c r="P629" s="24" t="s">
        <v>2533</v>
      </c>
      <c r="Q629" s="36"/>
      <c r="R629" s="22"/>
    </row>
    <row r="630" spans="6:18" hidden="1">
      <c r="F630" s="22">
        <v>5</v>
      </c>
      <c r="H630" s="22" t="s">
        <v>645</v>
      </c>
      <c r="I630" s="24">
        <v>2500</v>
      </c>
      <c r="J630" s="24">
        <v>2500</v>
      </c>
      <c r="L630" s="24">
        <v>2500</v>
      </c>
      <c r="M630" s="24">
        <v>2000</v>
      </c>
      <c r="O630" s="24">
        <v>2500</v>
      </c>
      <c r="Q630" s="36"/>
      <c r="R630" s="22"/>
    </row>
    <row r="631" spans="6:18" hidden="1">
      <c r="F631" s="22">
        <v>5</v>
      </c>
      <c r="H631" s="22" t="s">
        <v>646</v>
      </c>
      <c r="I631" s="24">
        <f>134+14</f>
        <v>148</v>
      </c>
      <c r="J631" s="24">
        <v>127</v>
      </c>
      <c r="K631" s="24" t="s">
        <v>2230</v>
      </c>
      <c r="L631" s="24">
        <v>130</v>
      </c>
      <c r="M631" s="24">
        <v>81.66</v>
      </c>
      <c r="O631" s="24">
        <v>128</v>
      </c>
      <c r="Q631" s="36"/>
      <c r="R631" s="22"/>
    </row>
    <row r="632" spans="6:18" hidden="1">
      <c r="F632" s="22">
        <v>5</v>
      </c>
      <c r="H632" s="22" t="s">
        <v>2536</v>
      </c>
      <c r="M632" s="24">
        <v>19</v>
      </c>
      <c r="O632" s="24">
        <v>30</v>
      </c>
      <c r="Q632" s="36"/>
      <c r="R632" s="22"/>
    </row>
    <row r="633" spans="6:18" hidden="1">
      <c r="F633" s="22">
        <v>5</v>
      </c>
      <c r="H633" s="22" t="s">
        <v>647</v>
      </c>
      <c r="I633" s="24">
        <v>35</v>
      </c>
      <c r="J633" s="24">
        <v>38</v>
      </c>
      <c r="L633" s="24">
        <v>77</v>
      </c>
      <c r="M633" s="24">
        <v>40</v>
      </c>
      <c r="O633" s="24">
        <v>75</v>
      </c>
      <c r="Q633" s="36"/>
      <c r="R633" s="22"/>
    </row>
    <row r="634" spans="6:18" hidden="1">
      <c r="F634" s="22">
        <v>5</v>
      </c>
      <c r="H634" s="22" t="s">
        <v>648</v>
      </c>
      <c r="I634" s="24">
        <v>8</v>
      </c>
      <c r="J634" s="24">
        <v>7</v>
      </c>
      <c r="L634" s="24">
        <v>6</v>
      </c>
      <c r="M634" s="24">
        <v>7.5</v>
      </c>
      <c r="O634" s="24">
        <v>6</v>
      </c>
      <c r="Q634" s="36"/>
      <c r="R634" s="22"/>
    </row>
    <row r="635" spans="6:18" hidden="1">
      <c r="F635" s="22">
        <v>5</v>
      </c>
      <c r="H635" s="22" t="s">
        <v>2538</v>
      </c>
      <c r="I635" s="24">
        <v>178</v>
      </c>
      <c r="M635" s="24">
        <v>1768</v>
      </c>
      <c r="O635" s="24">
        <v>168</v>
      </c>
      <c r="Q635" s="36"/>
      <c r="R635" s="22"/>
    </row>
    <row r="636" spans="6:18" hidden="1">
      <c r="F636" s="22">
        <v>5</v>
      </c>
      <c r="H636" s="22" t="s">
        <v>649</v>
      </c>
      <c r="I636" s="24">
        <f>20+57</f>
        <v>77</v>
      </c>
      <c r="Q636" s="36"/>
      <c r="R636" s="22"/>
    </row>
    <row r="637" spans="6:18" hidden="1">
      <c r="F637" s="22">
        <v>5</v>
      </c>
      <c r="H637" s="22" t="s">
        <v>3075</v>
      </c>
      <c r="I637" s="24">
        <v>19</v>
      </c>
      <c r="M637" s="24">
        <v>34</v>
      </c>
      <c r="O637" s="24">
        <f>231+33+138+151+35</f>
        <v>588</v>
      </c>
      <c r="P637" s="24" t="s">
        <v>2548</v>
      </c>
      <c r="Q637" s="36"/>
      <c r="R637" s="22"/>
    </row>
    <row r="638" spans="6:18" hidden="1">
      <c r="F638" s="22">
        <v>5</v>
      </c>
      <c r="H638" s="22" t="s">
        <v>2555</v>
      </c>
      <c r="I638" s="24">
        <v>1000</v>
      </c>
      <c r="M638" s="24">
        <v>1000</v>
      </c>
      <c r="O638" s="24">
        <f>2000+9588</f>
        <v>11588</v>
      </c>
      <c r="P638" s="24" t="s">
        <v>2549</v>
      </c>
      <c r="Q638" s="36"/>
      <c r="R638" s="22"/>
    </row>
    <row r="639" spans="6:18" hidden="1">
      <c r="F639" s="22">
        <v>5</v>
      </c>
      <c r="H639" s="22" t="s">
        <v>3076</v>
      </c>
      <c r="I639" s="24">
        <v>360</v>
      </c>
      <c r="M639" s="24">
        <v>430</v>
      </c>
      <c r="O639" s="24">
        <f>400+360</f>
        <v>760</v>
      </c>
      <c r="P639" s="24" t="s">
        <v>2551</v>
      </c>
      <c r="Q639" s="36"/>
      <c r="R639" s="22"/>
    </row>
    <row r="640" spans="6:18" hidden="1">
      <c r="F640" s="22">
        <v>5</v>
      </c>
      <c r="H640" s="22" t="s">
        <v>650</v>
      </c>
      <c r="I640" s="24">
        <v>2508</v>
      </c>
      <c r="J640" s="24">
        <v>2943</v>
      </c>
      <c r="M640" s="24">
        <v>2739</v>
      </c>
      <c r="O640" s="24">
        <v>2943</v>
      </c>
      <c r="Q640" s="36"/>
      <c r="R640" s="22"/>
    </row>
    <row r="641" spans="6:18" hidden="1">
      <c r="F641" s="22">
        <v>5</v>
      </c>
      <c r="H641" s="22" t="s">
        <v>3214</v>
      </c>
      <c r="I641" s="24">
        <v>20748</v>
      </c>
      <c r="J641" s="24">
        <v>20314</v>
      </c>
      <c r="L641" s="24">
        <v>20000</v>
      </c>
      <c r="M641" s="24">
        <v>23314</v>
      </c>
      <c r="O641" s="24">
        <v>20000</v>
      </c>
      <c r="Q641" s="36"/>
      <c r="R641" s="22"/>
    </row>
    <row r="642" spans="6:18" hidden="1">
      <c r="F642" s="22">
        <v>5</v>
      </c>
      <c r="H642" s="22" t="s">
        <v>2542</v>
      </c>
      <c r="I642" s="24">
        <v>136</v>
      </c>
      <c r="J642" s="24">
        <v>129</v>
      </c>
      <c r="M642" s="24">
        <v>1446</v>
      </c>
      <c r="O642" s="24">
        <v>800</v>
      </c>
      <c r="Q642" s="36"/>
      <c r="R642" s="22"/>
    </row>
    <row r="643" spans="6:18" hidden="1">
      <c r="F643" s="22">
        <v>5</v>
      </c>
      <c r="H643" s="22" t="s">
        <v>2554</v>
      </c>
      <c r="I643" s="24">
        <v>15555</v>
      </c>
      <c r="J643" s="24">
        <v>59218</v>
      </c>
      <c r="O643" s="44"/>
      <c r="Q643" s="36"/>
      <c r="R643" s="22"/>
    </row>
    <row r="644" spans="6:18" hidden="1">
      <c r="F644" s="22">
        <v>5</v>
      </c>
      <c r="H644" s="22" t="s">
        <v>2545</v>
      </c>
      <c r="I644" s="24">
        <v>98</v>
      </c>
      <c r="J644" s="24">
        <v>84</v>
      </c>
      <c r="L644" s="24">
        <v>136</v>
      </c>
      <c r="M644" s="24">
        <v>294</v>
      </c>
      <c r="O644" s="24">
        <v>356</v>
      </c>
      <c r="Q644" s="36"/>
      <c r="R644" s="22"/>
    </row>
    <row r="645" spans="6:18" hidden="1">
      <c r="F645" s="22">
        <v>5</v>
      </c>
      <c r="H645" s="22" t="s">
        <v>651</v>
      </c>
      <c r="I645" s="24">
        <v>13000</v>
      </c>
      <c r="O645" s="61"/>
      <c r="Q645" s="36"/>
      <c r="R645" s="22"/>
    </row>
    <row r="646" spans="6:18" hidden="1">
      <c r="F646" s="22">
        <v>5</v>
      </c>
      <c r="H646" s="22" t="s">
        <v>652</v>
      </c>
      <c r="I646" s="24">
        <v>135</v>
      </c>
      <c r="O646" s="44"/>
      <c r="Q646" s="36"/>
      <c r="R646" s="22"/>
    </row>
    <row r="647" spans="6:18" hidden="1">
      <c r="F647" s="22">
        <v>5</v>
      </c>
      <c r="H647" s="22" t="s">
        <v>2532</v>
      </c>
      <c r="O647" s="24">
        <v>2094</v>
      </c>
      <c r="Q647" s="36"/>
      <c r="R647" s="22"/>
    </row>
    <row r="648" spans="6:18" hidden="1">
      <c r="F648" s="22">
        <v>5</v>
      </c>
      <c r="H648" s="22" t="s">
        <v>2537</v>
      </c>
      <c r="O648" s="24">
        <f>897+64+54</f>
        <v>1015</v>
      </c>
      <c r="P648" s="24" t="s">
        <v>2546</v>
      </c>
      <c r="Q648" s="36"/>
      <c r="R648" s="22"/>
    </row>
    <row r="649" spans="6:18" hidden="1">
      <c r="F649" s="22">
        <v>5</v>
      </c>
      <c r="H649" s="22" t="s">
        <v>2544</v>
      </c>
      <c r="O649" s="24">
        <v>1500</v>
      </c>
      <c r="Q649" s="36"/>
      <c r="R649" s="22"/>
    </row>
    <row r="650" spans="6:18" hidden="1">
      <c r="F650" s="22">
        <v>5</v>
      </c>
      <c r="H650" s="22" t="s">
        <v>2547</v>
      </c>
      <c r="O650" s="24">
        <v>4000</v>
      </c>
      <c r="Q650" s="36"/>
      <c r="R650" s="22"/>
    </row>
    <row r="651" spans="6:18" hidden="1">
      <c r="F651" s="22">
        <v>5</v>
      </c>
      <c r="H651" s="22" t="s">
        <v>2539</v>
      </c>
      <c r="M651" s="24">
        <v>94</v>
      </c>
      <c r="O651" s="24">
        <f>94+4</f>
        <v>98</v>
      </c>
      <c r="Q651" s="36"/>
      <c r="R651" s="22"/>
    </row>
    <row r="652" spans="6:18" hidden="1">
      <c r="F652" s="22">
        <v>5</v>
      </c>
      <c r="H652" s="22" t="s">
        <v>2535</v>
      </c>
      <c r="M652" s="24">
        <v>668</v>
      </c>
      <c r="O652" s="24">
        <v>465</v>
      </c>
      <c r="Q652" s="36"/>
    </row>
    <row r="653" spans="6:18" hidden="1">
      <c r="F653" s="22">
        <v>5</v>
      </c>
      <c r="H653" s="22" t="s">
        <v>462</v>
      </c>
      <c r="O653" s="24">
        <f>450+345</f>
        <v>795</v>
      </c>
      <c r="P653" s="24" t="s">
        <v>2552</v>
      </c>
      <c r="Q653" s="36"/>
    </row>
    <row r="654" spans="6:18" hidden="1">
      <c r="F654" s="22">
        <v>5</v>
      </c>
      <c r="H654" s="22" t="s">
        <v>3077</v>
      </c>
      <c r="M654" s="24">
        <v>10237</v>
      </c>
      <c r="O654" s="24">
        <v>10570</v>
      </c>
      <c r="Q654" s="36"/>
    </row>
    <row r="655" spans="6:18" hidden="1">
      <c r="F655" s="22">
        <v>5</v>
      </c>
      <c r="H655" s="22" t="s">
        <v>2543</v>
      </c>
      <c r="O655" s="24">
        <v>14</v>
      </c>
      <c r="Q655" s="36"/>
    </row>
    <row r="656" spans="6:18" hidden="1">
      <c r="F656" s="22">
        <v>5</v>
      </c>
      <c r="H656" s="22" t="s">
        <v>2550</v>
      </c>
      <c r="O656" s="24">
        <v>19864</v>
      </c>
      <c r="Q656" s="36"/>
    </row>
    <row r="657" spans="6:17" hidden="1">
      <c r="F657" s="22">
        <v>5</v>
      </c>
      <c r="H657" s="22" t="s">
        <v>2553</v>
      </c>
      <c r="O657" s="24">
        <v>26683</v>
      </c>
      <c r="Q657" s="36"/>
    </row>
    <row r="658" spans="6:17" hidden="1">
      <c r="F658" s="22">
        <v>5</v>
      </c>
      <c r="H658" s="22" t="s">
        <v>624</v>
      </c>
      <c r="I658" s="24">
        <v>38653</v>
      </c>
      <c r="J658" s="24">
        <v>31385</v>
      </c>
      <c r="L658" s="24">
        <v>3686</v>
      </c>
      <c r="M658" s="24">
        <v>3686</v>
      </c>
      <c r="O658" s="44"/>
      <c r="Q658" s="36"/>
    </row>
    <row r="659" spans="6:17" hidden="1">
      <c r="F659" s="22">
        <v>5</v>
      </c>
      <c r="H659" s="36" t="s">
        <v>625</v>
      </c>
      <c r="I659" s="36">
        <v>18957</v>
      </c>
      <c r="J659" s="36"/>
      <c r="K659" s="36">
        <v>12797</v>
      </c>
      <c r="L659" s="36"/>
      <c r="M659" s="36"/>
      <c r="N659" s="22"/>
      <c r="O659" s="36"/>
      <c r="P659" s="22"/>
      <c r="Q659" s="36"/>
    </row>
    <row r="660" spans="6:17" hidden="1">
      <c r="F660" s="22">
        <v>5</v>
      </c>
      <c r="H660" s="36" t="s">
        <v>626</v>
      </c>
      <c r="I660" s="36">
        <v>10294</v>
      </c>
      <c r="J660" s="36"/>
      <c r="K660" s="36">
        <v>10223</v>
      </c>
      <c r="L660" s="36"/>
      <c r="M660" s="36"/>
      <c r="N660" s="22"/>
      <c r="O660" s="36"/>
      <c r="P660" s="22"/>
      <c r="Q660" s="36"/>
    </row>
    <row r="661" spans="6:17" hidden="1">
      <c r="F661" s="22">
        <v>5</v>
      </c>
      <c r="H661" s="36" t="s">
        <v>627</v>
      </c>
      <c r="I661" s="36">
        <v>8566</v>
      </c>
      <c r="J661" s="36"/>
      <c r="K661" s="36">
        <v>7607</v>
      </c>
      <c r="L661" s="36"/>
      <c r="M661" s="36"/>
      <c r="N661" s="22"/>
      <c r="O661" s="36"/>
      <c r="P661" s="22"/>
      <c r="Q661" s="36"/>
    </row>
    <row r="662" spans="6:17" hidden="1">
      <c r="F662" s="22">
        <v>5</v>
      </c>
      <c r="H662" s="22" t="s">
        <v>628</v>
      </c>
      <c r="I662" s="24">
        <v>149</v>
      </c>
      <c r="Q662" s="36"/>
    </row>
    <row r="663" spans="6:17" hidden="1">
      <c r="F663" s="22">
        <v>5</v>
      </c>
      <c r="H663" s="22" t="s">
        <v>629</v>
      </c>
      <c r="I663" s="24">
        <v>87</v>
      </c>
      <c r="Q663" s="36"/>
    </row>
    <row r="664" spans="6:17" hidden="1">
      <c r="F664" s="22">
        <v>5</v>
      </c>
      <c r="H664" s="22" t="s">
        <v>630</v>
      </c>
      <c r="I664" s="24">
        <v>1132</v>
      </c>
      <c r="Q664" s="36"/>
    </row>
    <row r="665" spans="6:17" hidden="1">
      <c r="F665" s="22">
        <v>5</v>
      </c>
      <c r="H665" s="22" t="s">
        <v>2534</v>
      </c>
      <c r="O665" s="24">
        <v>1</v>
      </c>
      <c r="Q665" s="36"/>
    </row>
    <row r="666" spans="6:17" hidden="1">
      <c r="F666" s="22">
        <v>5</v>
      </c>
      <c r="H666" s="22" t="s">
        <v>2540</v>
      </c>
      <c r="O666" s="24">
        <v>272769</v>
      </c>
      <c r="Q666" s="36"/>
    </row>
    <row r="667" spans="6:17" hidden="1">
      <c r="F667" s="22">
        <v>5</v>
      </c>
      <c r="H667" s="22" t="s">
        <v>2038</v>
      </c>
      <c r="I667" s="24">
        <v>154</v>
      </c>
      <c r="J667" s="24">
        <v>208</v>
      </c>
      <c r="K667" s="22"/>
      <c r="L667" s="24">
        <v>153</v>
      </c>
      <c r="M667" s="24">
        <v>230</v>
      </c>
      <c r="O667" s="24">
        <v>201</v>
      </c>
      <c r="Q667" s="36"/>
    </row>
    <row r="668" spans="6:17" hidden="1">
      <c r="F668" s="22">
        <v>5</v>
      </c>
      <c r="H668" s="22" t="s">
        <v>653</v>
      </c>
      <c r="I668" s="24">
        <v>292</v>
      </c>
      <c r="J668" s="24">
        <v>43961</v>
      </c>
      <c r="L668" s="24">
        <v>43412</v>
      </c>
      <c r="M668" s="24">
        <v>43292</v>
      </c>
      <c r="O668" s="24">
        <v>27255</v>
      </c>
      <c r="Q668" s="36"/>
    </row>
    <row r="669" spans="6:17" hidden="1">
      <c r="F669" s="22">
        <v>5</v>
      </c>
      <c r="H669" s="22" t="s">
        <v>654</v>
      </c>
      <c r="I669" s="24">
        <v>266</v>
      </c>
      <c r="Q669" s="36"/>
    </row>
    <row r="670" spans="6:17" hidden="1">
      <c r="F670" s="22">
        <v>5</v>
      </c>
      <c r="H670" s="22" t="s">
        <v>3186</v>
      </c>
      <c r="I670" s="24">
        <v>1500</v>
      </c>
      <c r="M670" s="24">
        <v>1500</v>
      </c>
      <c r="Q670" s="36"/>
    </row>
    <row r="671" spans="6:17" hidden="1">
      <c r="F671" s="22">
        <v>5</v>
      </c>
      <c r="H671" s="22" t="s">
        <v>2042</v>
      </c>
      <c r="I671" s="24">
        <v>350</v>
      </c>
      <c r="J671" s="24">
        <v>350</v>
      </c>
      <c r="L671" s="24">
        <v>350</v>
      </c>
      <c r="M671" s="24">
        <v>350</v>
      </c>
      <c r="O671" s="24">
        <v>350</v>
      </c>
      <c r="Q671" s="36"/>
    </row>
    <row r="672" spans="6:17" hidden="1">
      <c r="F672" s="22">
        <v>5</v>
      </c>
      <c r="H672" s="22" t="s">
        <v>655</v>
      </c>
      <c r="I672" s="24">
        <v>7663</v>
      </c>
      <c r="J672" s="24">
        <v>22953</v>
      </c>
      <c r="Q672" s="36"/>
    </row>
    <row r="673" spans="1:20" hidden="1">
      <c r="F673" s="22">
        <v>5</v>
      </c>
      <c r="H673" s="22" t="s">
        <v>656</v>
      </c>
      <c r="I673" s="24">
        <v>5356</v>
      </c>
      <c r="J673" s="24">
        <v>17087</v>
      </c>
      <c r="M673" s="24">
        <v>14275</v>
      </c>
      <c r="Q673" s="36"/>
    </row>
    <row r="674" spans="1:20" hidden="1">
      <c r="F674" s="22">
        <v>5</v>
      </c>
      <c r="H674" s="22" t="s">
        <v>2041</v>
      </c>
      <c r="I674" s="24">
        <v>480</v>
      </c>
      <c r="J674" s="24">
        <v>437</v>
      </c>
      <c r="L674" s="24">
        <v>500</v>
      </c>
      <c r="O674" s="24">
        <v>781</v>
      </c>
      <c r="Q674" s="36"/>
    </row>
    <row r="675" spans="1:20" hidden="1">
      <c r="F675" s="22">
        <v>5</v>
      </c>
      <c r="H675" s="22" t="s">
        <v>2541</v>
      </c>
      <c r="O675" s="24">
        <v>41</v>
      </c>
      <c r="Q675" s="36"/>
    </row>
    <row r="676" spans="1:20" hidden="1">
      <c r="F676" s="22">
        <v>5</v>
      </c>
      <c r="H676" s="22" t="s">
        <v>631</v>
      </c>
      <c r="I676" s="24">
        <v>81</v>
      </c>
      <c r="J676" s="24">
        <v>93</v>
      </c>
      <c r="L676" s="24">
        <v>92</v>
      </c>
      <c r="O676" s="24">
        <v>147</v>
      </c>
      <c r="Q676" s="36"/>
    </row>
    <row r="677" spans="1:20" hidden="1">
      <c r="F677" s="22">
        <v>5</v>
      </c>
      <c r="H677" s="22" t="s">
        <v>2086</v>
      </c>
      <c r="I677" s="24">
        <v>100</v>
      </c>
      <c r="L677" s="24">
        <v>100</v>
      </c>
      <c r="O677" s="24">
        <v>100</v>
      </c>
      <c r="Q677" s="36"/>
    </row>
    <row r="678" spans="1:20" hidden="1">
      <c r="F678" s="22">
        <v>5</v>
      </c>
      <c r="H678" s="22" t="s">
        <v>632</v>
      </c>
      <c r="I678" s="24">
        <v>254</v>
      </c>
      <c r="J678" s="24">
        <v>255</v>
      </c>
      <c r="L678" s="24">
        <v>253</v>
      </c>
      <c r="O678" s="24">
        <v>254</v>
      </c>
      <c r="Q678" s="36"/>
    </row>
    <row r="679" spans="1:20" hidden="1">
      <c r="F679" s="22">
        <v>5</v>
      </c>
      <c r="H679" s="22" t="s">
        <v>633</v>
      </c>
      <c r="I679" s="24">
        <v>641</v>
      </c>
      <c r="J679" s="24">
        <v>587</v>
      </c>
      <c r="L679" s="24">
        <v>800</v>
      </c>
      <c r="O679" s="24">
        <v>700</v>
      </c>
      <c r="Q679" s="36"/>
    </row>
    <row r="680" spans="1:20" hidden="1">
      <c r="F680" s="22">
        <v>5</v>
      </c>
      <c r="H680" s="22" t="s">
        <v>634</v>
      </c>
      <c r="I680" s="24">
        <v>116</v>
      </c>
      <c r="J680" s="24">
        <v>116</v>
      </c>
      <c r="L680" s="24">
        <v>104</v>
      </c>
      <c r="O680" s="24">
        <v>125</v>
      </c>
      <c r="Q680" s="36"/>
    </row>
    <row r="681" spans="1:20" hidden="1">
      <c r="F681" s="22">
        <v>5</v>
      </c>
      <c r="H681" s="22" t="s">
        <v>635</v>
      </c>
      <c r="I681" s="24">
        <v>25</v>
      </c>
      <c r="O681" s="24">
        <v>15</v>
      </c>
      <c r="Q681" s="36"/>
    </row>
    <row r="682" spans="1:20" hidden="1">
      <c r="F682" s="22">
        <v>5</v>
      </c>
      <c r="H682" s="22" t="s">
        <v>3185</v>
      </c>
      <c r="O682" s="24">
        <v>2000</v>
      </c>
      <c r="Q682" s="36"/>
    </row>
    <row r="683" spans="1:20">
      <c r="A683" s="22">
        <v>19</v>
      </c>
      <c r="B683" s="22">
        <v>5</v>
      </c>
      <c r="C683" s="22">
        <v>11</v>
      </c>
      <c r="F683" s="22">
        <v>3</v>
      </c>
      <c r="G683" s="40" t="s">
        <v>757</v>
      </c>
      <c r="H683" s="22" t="s">
        <v>3072</v>
      </c>
      <c r="O683" s="24">
        <v>3900</v>
      </c>
      <c r="Q683" s="227"/>
      <c r="R683" s="227"/>
      <c r="S683" s="54"/>
      <c r="T683" s="228"/>
    </row>
    <row r="684" spans="1:20">
      <c r="A684" s="22">
        <v>19</v>
      </c>
      <c r="B684" s="22">
        <v>5</v>
      </c>
      <c r="C684" s="22">
        <v>11</v>
      </c>
      <c r="F684" s="22">
        <v>3</v>
      </c>
      <c r="G684" s="40" t="s">
        <v>757</v>
      </c>
      <c r="H684" s="22" t="s">
        <v>758</v>
      </c>
      <c r="I684" s="22">
        <v>3</v>
      </c>
      <c r="J684" s="22"/>
      <c r="K684" s="22">
        <v>936.5</v>
      </c>
      <c r="L684" s="22"/>
      <c r="M684" s="22"/>
      <c r="N684" s="22"/>
      <c r="O684" s="22"/>
      <c r="P684" s="22"/>
      <c r="Q684" s="228"/>
      <c r="R684" s="228"/>
      <c r="S684" s="54"/>
      <c r="T684" s="228"/>
    </row>
    <row r="685" spans="1:20" hidden="1">
      <c r="F685" s="22">
        <v>5</v>
      </c>
      <c r="G685" s="40"/>
      <c r="H685" s="36" t="s">
        <v>2037</v>
      </c>
      <c r="I685" s="36"/>
      <c r="J685" s="36"/>
      <c r="K685" s="36">
        <v>934.5</v>
      </c>
      <c r="L685" s="22"/>
      <c r="M685" s="22"/>
      <c r="N685" s="22"/>
      <c r="O685" s="22"/>
      <c r="P685" s="22"/>
      <c r="Q685" s="228"/>
      <c r="R685" s="228"/>
      <c r="S685" s="54"/>
      <c r="T685" s="228"/>
    </row>
    <row r="686" spans="1:20" hidden="1">
      <c r="F686" s="22">
        <v>5</v>
      </c>
      <c r="H686" s="36" t="s">
        <v>2036</v>
      </c>
      <c r="I686" s="36"/>
      <c r="J686" s="36"/>
      <c r="K686" s="36">
        <v>2</v>
      </c>
      <c r="Q686" s="227"/>
      <c r="R686" s="227"/>
      <c r="S686" s="54"/>
      <c r="T686" s="228"/>
    </row>
    <row r="687" spans="1:20">
      <c r="A687" s="22">
        <v>20</v>
      </c>
      <c r="F687" s="22">
        <v>1</v>
      </c>
      <c r="G687" s="40" t="s">
        <v>759</v>
      </c>
      <c r="H687" s="22" t="s">
        <v>636</v>
      </c>
      <c r="I687" s="24">
        <v>2570800</v>
      </c>
      <c r="K687" s="24">
        <v>4774200</v>
      </c>
      <c r="M687" s="24">
        <v>2292800</v>
      </c>
      <c r="O687" s="24">
        <v>1627000</v>
      </c>
      <c r="Q687" s="24">
        <v>2921400</v>
      </c>
      <c r="S687" s="36">
        <v>918200</v>
      </c>
    </row>
    <row r="688" spans="1:20">
      <c r="A688" s="22">
        <v>20</v>
      </c>
      <c r="B688" s="22">
        <v>1</v>
      </c>
      <c r="F688" s="22">
        <v>2</v>
      </c>
      <c r="G688" s="40" t="s">
        <v>4127</v>
      </c>
      <c r="H688" s="22" t="s">
        <v>4157</v>
      </c>
      <c r="S688" s="36">
        <v>918200</v>
      </c>
    </row>
    <row r="689" spans="1:19">
      <c r="A689" s="22">
        <v>20</v>
      </c>
      <c r="B689" s="22">
        <v>1</v>
      </c>
      <c r="C689" s="22">
        <v>1</v>
      </c>
      <c r="F689" s="22">
        <v>3</v>
      </c>
      <c r="G689" s="40" t="s">
        <v>4128</v>
      </c>
      <c r="H689" s="22" t="s">
        <v>1207</v>
      </c>
      <c r="K689" s="24">
        <v>99700</v>
      </c>
      <c r="M689" s="24">
        <v>427000</v>
      </c>
      <c r="O689" s="24">
        <v>118500</v>
      </c>
      <c r="Q689" s="24">
        <v>781500</v>
      </c>
      <c r="S689" s="36">
        <v>0</v>
      </c>
    </row>
    <row r="690" spans="1:19">
      <c r="A690" s="22">
        <v>20</v>
      </c>
      <c r="B690" s="22">
        <v>1</v>
      </c>
      <c r="C690" s="22">
        <v>1</v>
      </c>
      <c r="D690" s="22">
        <v>1</v>
      </c>
      <c r="F690" s="22">
        <v>4</v>
      </c>
      <c r="G690" s="40" t="s">
        <v>3413</v>
      </c>
      <c r="H690" s="22" t="s">
        <v>2044</v>
      </c>
      <c r="K690" s="24">
        <v>99700</v>
      </c>
      <c r="L690" s="36" t="s">
        <v>2043</v>
      </c>
      <c r="M690" s="24">
        <v>427000</v>
      </c>
      <c r="N690" s="22" t="s">
        <v>1209</v>
      </c>
      <c r="O690" s="36">
        <v>118500</v>
      </c>
      <c r="P690" s="22" t="s">
        <v>1209</v>
      </c>
      <c r="Q690" s="24">
        <v>781500</v>
      </c>
      <c r="R690" s="22" t="s">
        <v>2556</v>
      </c>
      <c r="S690" s="36">
        <v>0</v>
      </c>
    </row>
    <row r="691" spans="1:19">
      <c r="A691" s="22">
        <v>20</v>
      </c>
      <c r="B691" s="22">
        <v>1</v>
      </c>
      <c r="C691" s="22">
        <v>2</v>
      </c>
      <c r="F691" s="22">
        <v>3</v>
      </c>
      <c r="G691" s="40" t="s">
        <v>1206</v>
      </c>
      <c r="H691" s="22" t="s">
        <v>1208</v>
      </c>
      <c r="K691" s="24">
        <v>962900</v>
      </c>
      <c r="M691" s="24">
        <v>975800</v>
      </c>
      <c r="O691" s="24">
        <v>808100</v>
      </c>
      <c r="Q691" s="24">
        <v>915900</v>
      </c>
      <c r="S691" s="36">
        <v>242100</v>
      </c>
    </row>
    <row r="692" spans="1:19">
      <c r="A692" s="22">
        <v>20</v>
      </c>
      <c r="B692" s="22">
        <v>1</v>
      </c>
      <c r="C692" s="22">
        <v>2</v>
      </c>
      <c r="D692" s="22">
        <v>1</v>
      </c>
      <c r="F692" s="22">
        <v>4</v>
      </c>
      <c r="G692" s="40" t="s">
        <v>3414</v>
      </c>
      <c r="H692" s="22" t="s">
        <v>2045</v>
      </c>
      <c r="K692" s="24">
        <v>962900</v>
      </c>
      <c r="L692" s="22" t="s">
        <v>2046</v>
      </c>
      <c r="M692" s="24">
        <v>975800</v>
      </c>
      <c r="N692" s="22" t="s">
        <v>2087</v>
      </c>
      <c r="O692" s="36">
        <v>808100</v>
      </c>
      <c r="P692" s="22" t="s">
        <v>3073</v>
      </c>
      <c r="Q692" s="36">
        <v>614500</v>
      </c>
      <c r="R692" s="22" t="s">
        <v>2559</v>
      </c>
      <c r="S692" s="36">
        <v>242100</v>
      </c>
    </row>
    <row r="693" spans="1:19">
      <c r="A693" s="22">
        <v>20</v>
      </c>
      <c r="B693" s="22">
        <v>1</v>
      </c>
      <c r="C693" s="22">
        <v>2</v>
      </c>
      <c r="D693" s="22">
        <v>2</v>
      </c>
      <c r="F693" s="22">
        <v>4</v>
      </c>
      <c r="G693" s="40" t="s">
        <v>3415</v>
      </c>
      <c r="H693" s="36" t="s">
        <v>2558</v>
      </c>
      <c r="I693" s="22"/>
      <c r="J693" s="22"/>
      <c r="K693" s="22"/>
      <c r="L693" s="22"/>
      <c r="M693" s="22"/>
      <c r="N693" s="22"/>
      <c r="O693" s="36"/>
      <c r="P693" s="22"/>
      <c r="Q693" s="36">
        <v>301400</v>
      </c>
      <c r="R693" s="22" t="s">
        <v>2557</v>
      </c>
      <c r="S693" s="36">
        <v>0</v>
      </c>
    </row>
    <row r="694" spans="1:19">
      <c r="A694" s="22">
        <v>20</v>
      </c>
      <c r="B694" s="22">
        <v>1</v>
      </c>
      <c r="C694" s="22">
        <v>3</v>
      </c>
      <c r="F694" s="22">
        <v>3</v>
      </c>
      <c r="G694" s="40" t="s">
        <v>4213</v>
      </c>
      <c r="H694" s="22" t="s">
        <v>1519</v>
      </c>
      <c r="K694" s="24">
        <v>30400</v>
      </c>
      <c r="M694" s="24">
        <v>0</v>
      </c>
      <c r="O694" s="24">
        <v>66600</v>
      </c>
      <c r="Q694" s="24">
        <v>591000</v>
      </c>
      <c r="S694" s="36">
        <v>86100</v>
      </c>
    </row>
    <row r="695" spans="1:19">
      <c r="A695" s="22">
        <v>20</v>
      </c>
      <c r="B695" s="22">
        <v>1</v>
      </c>
      <c r="C695" s="22">
        <v>3</v>
      </c>
      <c r="D695" s="22">
        <v>1</v>
      </c>
      <c r="F695" s="22">
        <v>4</v>
      </c>
      <c r="G695" s="40" t="s">
        <v>4214</v>
      </c>
      <c r="H695" s="22" t="s">
        <v>4216</v>
      </c>
      <c r="S695" s="36">
        <v>32900</v>
      </c>
    </row>
    <row r="696" spans="1:19">
      <c r="A696" s="22">
        <v>20</v>
      </c>
      <c r="B696" s="22">
        <v>1</v>
      </c>
      <c r="C696" s="22">
        <v>3</v>
      </c>
      <c r="D696" s="22">
        <v>2</v>
      </c>
      <c r="F696" s="22">
        <v>4</v>
      </c>
      <c r="G696" s="40" t="s">
        <v>4215</v>
      </c>
      <c r="H696" s="22" t="s">
        <v>4217</v>
      </c>
      <c r="S696" s="36">
        <v>53200</v>
      </c>
    </row>
    <row r="697" spans="1:19">
      <c r="A697" s="22">
        <v>20</v>
      </c>
      <c r="B697" s="22">
        <v>1</v>
      </c>
      <c r="C697" s="22">
        <v>3</v>
      </c>
      <c r="D697" s="22">
        <v>1</v>
      </c>
      <c r="F697" s="22">
        <v>4</v>
      </c>
      <c r="G697" s="40" t="s">
        <v>3416</v>
      </c>
      <c r="H697" s="22" t="s">
        <v>2047</v>
      </c>
      <c r="K697" s="24">
        <v>30400</v>
      </c>
      <c r="L697" s="24" t="s">
        <v>2048</v>
      </c>
      <c r="O697" s="24">
        <v>66600</v>
      </c>
      <c r="P697" s="24" t="s">
        <v>3074</v>
      </c>
      <c r="Q697" s="24">
        <v>591000</v>
      </c>
      <c r="R697" s="24" t="s">
        <v>2560</v>
      </c>
    </row>
    <row r="698" spans="1:19">
      <c r="A698" s="22">
        <v>20</v>
      </c>
      <c r="B698" s="22">
        <v>1</v>
      </c>
      <c r="C698" s="22">
        <v>4</v>
      </c>
      <c r="F698" s="22">
        <v>3</v>
      </c>
      <c r="G698" s="40" t="s">
        <v>2049</v>
      </c>
      <c r="H698" s="22" t="s">
        <v>637</v>
      </c>
      <c r="I698" s="24">
        <v>1500000</v>
      </c>
      <c r="K698" s="24">
        <v>890000</v>
      </c>
      <c r="M698" s="24">
        <v>890000</v>
      </c>
      <c r="O698" s="24">
        <v>633800</v>
      </c>
      <c r="Q698" s="24">
        <v>633000</v>
      </c>
      <c r="S698" s="36">
        <v>590000</v>
      </c>
    </row>
    <row r="699" spans="1:19">
      <c r="A699" s="22">
        <v>20</v>
      </c>
      <c r="B699" s="22">
        <v>1</v>
      </c>
      <c r="C699" s="22">
        <v>5</v>
      </c>
      <c r="F699" s="22">
        <v>3</v>
      </c>
      <c r="G699" s="40" t="s">
        <v>2050</v>
      </c>
      <c r="H699" s="22" t="s">
        <v>1518</v>
      </c>
      <c r="K699" s="24">
        <v>2791200</v>
      </c>
      <c r="M699" s="24">
        <v>0</v>
      </c>
      <c r="Q699" s="24">
        <v>0</v>
      </c>
      <c r="S699" s="54"/>
    </row>
    <row r="700" spans="1:19">
      <c r="A700" s="22">
        <v>20</v>
      </c>
      <c r="B700" s="22">
        <v>1</v>
      </c>
      <c r="C700" s="22">
        <v>5</v>
      </c>
      <c r="D700" s="22">
        <v>1</v>
      </c>
      <c r="F700" s="22">
        <v>4</v>
      </c>
      <c r="G700" s="40" t="s">
        <v>3417</v>
      </c>
      <c r="H700" s="22" t="s">
        <v>2051</v>
      </c>
      <c r="K700" s="24">
        <v>2791200</v>
      </c>
      <c r="S700" s="54"/>
    </row>
  </sheetData>
  <autoFilter ref="F1:F700">
    <filterColumn colId="0">
      <filters>
        <filter val="1"/>
        <filter val="2"/>
        <filter val="3"/>
        <filter val="4"/>
      </filters>
    </filterColumn>
  </autoFilter>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filterMode="1"/>
  <dimension ref="A1:T298"/>
  <sheetViews>
    <sheetView topLeftCell="B1" zoomScale="70" zoomScaleNormal="70" workbookViewId="0">
      <pane xSplit="7" ySplit="1" topLeftCell="I35" activePane="bottomRight" state="frozen"/>
      <selection activeCell="B1" sqref="B1"/>
      <selection pane="topRight" activeCell="I1" sqref="I1"/>
      <selection pane="bottomLeft" activeCell="B2" sqref="B2"/>
      <selection pane="bottomRight" activeCell="H299" sqref="H299"/>
    </sheetView>
  </sheetViews>
  <sheetFormatPr defaultRowHeight="12"/>
  <cols>
    <col min="1" max="6" width="3.25" style="64" customWidth="1"/>
    <col min="7" max="7" width="10.75" style="62" bestFit="1" customWidth="1"/>
    <col min="8" max="8" width="13" style="62" customWidth="1"/>
    <col min="9" max="9" width="10.25" style="63" hidden="1" customWidth="1"/>
    <col min="10" max="10" width="5.625" style="63" hidden="1" customWidth="1"/>
    <col min="11" max="11" width="10.25" style="63" hidden="1" customWidth="1"/>
    <col min="12" max="12" width="5.25" style="63" hidden="1" customWidth="1"/>
    <col min="13" max="13" width="10.25" style="63" hidden="1" customWidth="1"/>
    <col min="14" max="14" width="5.125" style="63" hidden="1" customWidth="1"/>
    <col min="15" max="15" width="10.25" style="63" customWidth="1"/>
    <col min="16" max="16" width="5.75" style="63" customWidth="1"/>
    <col min="17" max="17" width="10.25" style="63" customWidth="1"/>
    <col min="18" max="18" width="5.375" style="63" customWidth="1"/>
    <col min="19" max="19" width="11.5" style="63" customWidth="1"/>
    <col min="20" max="20" width="5.375" style="63" customWidth="1"/>
    <col min="21" max="21" width="7.75" style="64" customWidth="1"/>
    <col min="22" max="16384" width="9" style="64"/>
  </cols>
  <sheetData>
    <row r="1" spans="1:19">
      <c r="A1" s="22" t="s">
        <v>3299</v>
      </c>
      <c r="B1" s="22" t="s">
        <v>3300</v>
      </c>
      <c r="C1" s="22" t="s">
        <v>3301</v>
      </c>
      <c r="D1" s="22" t="s">
        <v>3323</v>
      </c>
      <c r="E1" s="22" t="s">
        <v>3302</v>
      </c>
      <c r="F1" s="22"/>
      <c r="I1" s="63" t="s">
        <v>1160</v>
      </c>
      <c r="K1" s="63" t="s">
        <v>1275</v>
      </c>
      <c r="M1" s="63" t="s">
        <v>1161</v>
      </c>
      <c r="O1" s="63" t="s">
        <v>2984</v>
      </c>
      <c r="Q1" s="63" t="s">
        <v>2456</v>
      </c>
      <c r="S1" s="63" t="s">
        <v>4130</v>
      </c>
    </row>
    <row r="2" spans="1:19" hidden="1">
      <c r="H2" s="62" t="s">
        <v>3</v>
      </c>
      <c r="I2" s="63" t="s">
        <v>2</v>
      </c>
    </row>
    <row r="3" spans="1:19" hidden="1">
      <c r="H3" s="64" t="s">
        <v>235</v>
      </c>
      <c r="I3" s="4">
        <v>115589</v>
      </c>
      <c r="J3" s="67" t="s">
        <v>1772</v>
      </c>
      <c r="K3" s="4">
        <v>116137</v>
      </c>
      <c r="L3" s="67" t="s">
        <v>1772</v>
      </c>
      <c r="M3" s="4">
        <v>115971</v>
      </c>
      <c r="N3" s="68" t="s">
        <v>1771</v>
      </c>
    </row>
    <row r="4" spans="1:19">
      <c r="F4" s="64">
        <v>0</v>
      </c>
      <c r="G4" s="62" t="s">
        <v>527</v>
      </c>
    </row>
    <row r="5" spans="1:19">
      <c r="F5" s="64">
        <v>0</v>
      </c>
      <c r="G5" s="62" t="s">
        <v>528</v>
      </c>
    </row>
    <row r="6" spans="1:19">
      <c r="F6" s="64">
        <v>0</v>
      </c>
      <c r="G6" s="62" t="s">
        <v>560</v>
      </c>
      <c r="H6" s="62" t="s">
        <v>561</v>
      </c>
      <c r="I6" s="63">
        <v>8844790</v>
      </c>
      <c r="K6" s="63">
        <v>9302363</v>
      </c>
      <c r="M6" s="63">
        <v>9801100</v>
      </c>
      <c r="O6" s="63">
        <v>9853903</v>
      </c>
      <c r="Q6" s="63">
        <v>9906650</v>
      </c>
      <c r="S6" s="63">
        <v>10522270</v>
      </c>
    </row>
    <row r="7" spans="1:19">
      <c r="B7" s="69">
        <v>1</v>
      </c>
      <c r="F7" s="22">
        <f>COUNT(B7:E7)</f>
        <v>1</v>
      </c>
      <c r="G7" s="69" t="s">
        <v>42</v>
      </c>
      <c r="H7" s="62" t="s">
        <v>547</v>
      </c>
      <c r="I7" s="63">
        <v>1999602</v>
      </c>
      <c r="K7" s="63">
        <v>2035987</v>
      </c>
      <c r="L7" s="67" t="s">
        <v>562</v>
      </c>
      <c r="M7" s="63">
        <v>2441333</v>
      </c>
      <c r="O7" s="63">
        <v>2352773</v>
      </c>
      <c r="Q7" s="63">
        <v>2454028</v>
      </c>
      <c r="S7" s="63">
        <v>2705395</v>
      </c>
    </row>
    <row r="8" spans="1:19">
      <c r="B8" s="69">
        <v>1</v>
      </c>
      <c r="C8" s="64">
        <v>1</v>
      </c>
      <c r="F8" s="22">
        <f>COUNT(B8:E8)</f>
        <v>2</v>
      </c>
      <c r="G8" s="69" t="s">
        <v>3220</v>
      </c>
      <c r="H8" s="62" t="s">
        <v>547</v>
      </c>
      <c r="I8" s="63">
        <v>1999602</v>
      </c>
      <c r="K8" s="63">
        <v>2035987</v>
      </c>
      <c r="M8" s="63">
        <v>2441333</v>
      </c>
      <c r="O8" s="63">
        <v>2352773</v>
      </c>
      <c r="Q8" s="63">
        <v>2454028</v>
      </c>
      <c r="S8" s="63">
        <v>2705395</v>
      </c>
    </row>
    <row r="9" spans="1:19" hidden="1">
      <c r="B9" s="69"/>
      <c r="F9" s="22"/>
      <c r="G9" s="69"/>
      <c r="H9" s="65" t="s">
        <v>1773</v>
      </c>
      <c r="K9" s="4">
        <v>72285</v>
      </c>
      <c r="O9" s="4">
        <v>66737</v>
      </c>
    </row>
    <row r="10" spans="1:19" hidden="1">
      <c r="B10" s="69"/>
      <c r="F10" s="22"/>
      <c r="G10" s="69"/>
      <c r="H10" s="65" t="s">
        <v>1774</v>
      </c>
      <c r="K10" s="4">
        <v>734215</v>
      </c>
      <c r="O10" s="4">
        <v>784814</v>
      </c>
    </row>
    <row r="11" spans="1:19">
      <c r="B11" s="69">
        <v>1</v>
      </c>
      <c r="C11" s="64">
        <v>1</v>
      </c>
      <c r="D11" s="64">
        <v>1</v>
      </c>
      <c r="F11" s="22">
        <f t="shared" ref="F11:F72" si="0">COUNT(B11:E11)</f>
        <v>3</v>
      </c>
      <c r="G11" s="69" t="s">
        <v>3418</v>
      </c>
      <c r="H11" s="62" t="s">
        <v>4219</v>
      </c>
      <c r="I11" s="63">
        <f>I14+I21+I28</f>
        <v>1831923</v>
      </c>
      <c r="K11" s="63">
        <v>1860420</v>
      </c>
      <c r="L11" s="4" t="s">
        <v>2258</v>
      </c>
      <c r="M11" s="63">
        <v>2245122</v>
      </c>
      <c r="O11" s="63">
        <v>2159893</v>
      </c>
      <c r="Q11" s="63">
        <v>2273415</v>
      </c>
      <c r="S11" s="63">
        <v>2513605</v>
      </c>
    </row>
    <row r="12" spans="1:19" hidden="1">
      <c r="B12" s="69"/>
      <c r="F12" s="22"/>
      <c r="G12" s="69"/>
      <c r="H12" s="65" t="s">
        <v>1773</v>
      </c>
      <c r="K12" s="4">
        <v>70032</v>
      </c>
      <c r="L12" s="4"/>
      <c r="M12" s="4"/>
      <c r="N12" s="66"/>
      <c r="O12" s="4">
        <v>66737</v>
      </c>
    </row>
    <row r="13" spans="1:19" hidden="1">
      <c r="B13" s="69"/>
      <c r="F13" s="22"/>
      <c r="G13" s="69"/>
      <c r="H13" s="65" t="s">
        <v>1774</v>
      </c>
      <c r="K13" s="4">
        <v>718424</v>
      </c>
      <c r="L13" s="4"/>
      <c r="M13" s="4"/>
      <c r="N13" s="66"/>
      <c r="O13" s="4">
        <v>784814</v>
      </c>
    </row>
    <row r="14" spans="1:19" hidden="1">
      <c r="F14" s="22"/>
      <c r="G14" s="64" t="s">
        <v>3433</v>
      </c>
      <c r="H14" s="64" t="s">
        <v>3434</v>
      </c>
      <c r="I14" s="63">
        <f>I15+I18</f>
        <v>1112678</v>
      </c>
      <c r="M14" s="63">
        <f>M15+M18</f>
        <v>1471002</v>
      </c>
      <c r="O14" s="63">
        <f>O15+O18</f>
        <v>1433447</v>
      </c>
      <c r="Q14" s="63">
        <f>Q15+Q18</f>
        <v>1494315</v>
      </c>
    </row>
    <row r="15" spans="1:19">
      <c r="B15" s="69">
        <v>1</v>
      </c>
      <c r="C15" s="64">
        <v>1</v>
      </c>
      <c r="D15" s="64">
        <v>1</v>
      </c>
      <c r="E15" s="64">
        <v>1</v>
      </c>
      <c r="F15" s="22">
        <f t="shared" si="0"/>
        <v>4</v>
      </c>
      <c r="G15" s="69" t="s">
        <v>3419</v>
      </c>
      <c r="H15" s="62" t="s">
        <v>3421</v>
      </c>
      <c r="I15" s="4">
        <v>1025721</v>
      </c>
      <c r="J15" s="4"/>
      <c r="K15" s="4">
        <v>1038498</v>
      </c>
      <c r="L15" s="4"/>
      <c r="M15" s="63">
        <v>1393460</v>
      </c>
      <c r="N15" s="63" t="s">
        <v>3422</v>
      </c>
      <c r="O15" s="63">
        <v>1366711</v>
      </c>
      <c r="Q15" s="63">
        <v>1415172</v>
      </c>
      <c r="R15" s="63" t="s">
        <v>3423</v>
      </c>
      <c r="S15" s="63">
        <v>1519033</v>
      </c>
    </row>
    <row r="16" spans="1:19" hidden="1">
      <c r="B16" s="69"/>
      <c r="F16" s="22"/>
      <c r="G16" s="69"/>
      <c r="H16" s="65" t="s">
        <v>1773</v>
      </c>
      <c r="I16" s="4"/>
      <c r="J16" s="4"/>
      <c r="K16" s="4">
        <v>487</v>
      </c>
      <c r="L16" s="4"/>
      <c r="M16" s="4"/>
      <c r="N16" s="66"/>
      <c r="O16" s="4">
        <v>230</v>
      </c>
    </row>
    <row r="17" spans="2:20" hidden="1">
      <c r="B17" s="69"/>
      <c r="F17" s="22"/>
      <c r="G17" s="69"/>
      <c r="H17" s="65" t="s">
        <v>1774</v>
      </c>
      <c r="I17" s="4"/>
      <c r="J17" s="4"/>
      <c r="K17" s="4">
        <v>107111</v>
      </c>
      <c r="L17" s="4"/>
      <c r="M17" s="4"/>
      <c r="N17" s="66"/>
      <c r="O17" s="4">
        <v>148261</v>
      </c>
    </row>
    <row r="18" spans="2:20">
      <c r="B18" s="69">
        <v>1</v>
      </c>
      <c r="C18" s="64">
        <v>1</v>
      </c>
      <c r="D18" s="64">
        <v>1</v>
      </c>
      <c r="E18" s="64">
        <v>4</v>
      </c>
      <c r="F18" s="22">
        <f t="shared" si="0"/>
        <v>4</v>
      </c>
      <c r="G18" s="69" t="s">
        <v>3420</v>
      </c>
      <c r="H18" s="62" t="s">
        <v>3428</v>
      </c>
      <c r="I18" s="4">
        <v>86957</v>
      </c>
      <c r="J18" s="4"/>
      <c r="K18" s="4">
        <v>79243</v>
      </c>
      <c r="L18" s="4"/>
      <c r="M18" s="4">
        <v>77542</v>
      </c>
      <c r="N18" s="63" t="s">
        <v>2181</v>
      </c>
      <c r="O18" s="63">
        <v>66736</v>
      </c>
      <c r="Q18" s="4">
        <v>79143</v>
      </c>
      <c r="R18" s="63" t="s">
        <v>2911</v>
      </c>
      <c r="S18" s="63">
        <v>80850</v>
      </c>
    </row>
    <row r="19" spans="2:20" hidden="1">
      <c r="B19" s="69"/>
      <c r="F19" s="22"/>
      <c r="G19" s="69"/>
      <c r="H19" s="65" t="s">
        <v>1773</v>
      </c>
      <c r="K19" s="4">
        <v>56209</v>
      </c>
      <c r="L19" s="4"/>
      <c r="M19" s="4"/>
      <c r="N19" s="66"/>
      <c r="O19" s="4">
        <v>52608</v>
      </c>
    </row>
    <row r="20" spans="2:20" hidden="1">
      <c r="B20" s="69"/>
      <c r="F20" s="22"/>
      <c r="G20" s="69"/>
      <c r="H20" s="65" t="s">
        <v>1774</v>
      </c>
      <c r="K20" s="4">
        <v>331437</v>
      </c>
      <c r="L20" s="4"/>
      <c r="M20" s="4"/>
      <c r="N20" s="66"/>
      <c r="O20" s="4">
        <v>310764</v>
      </c>
    </row>
    <row r="21" spans="2:20" hidden="1">
      <c r="F21" s="22"/>
      <c r="G21" s="64" t="s">
        <v>3433</v>
      </c>
      <c r="H21" s="64" t="s">
        <v>3435</v>
      </c>
      <c r="I21" s="63">
        <f>I22+I25</f>
        <v>564576</v>
      </c>
      <c r="M21" s="63">
        <f>M22+M25</f>
        <v>603496</v>
      </c>
      <c r="O21" s="63">
        <f>O22+O25</f>
        <v>568002.92999999993</v>
      </c>
      <c r="Q21" s="63">
        <f>Q22+Q25</f>
        <v>607782</v>
      </c>
    </row>
    <row r="22" spans="2:20">
      <c r="B22" s="69">
        <v>1</v>
      </c>
      <c r="C22" s="64">
        <v>1</v>
      </c>
      <c r="D22" s="64">
        <v>1</v>
      </c>
      <c r="E22" s="64">
        <v>2</v>
      </c>
      <c r="F22" s="22">
        <f t="shared" si="0"/>
        <v>4</v>
      </c>
      <c r="G22" s="69" t="s">
        <v>3425</v>
      </c>
      <c r="H22" s="62" t="s">
        <v>3424</v>
      </c>
      <c r="I22" s="4">
        <v>539301</v>
      </c>
      <c r="J22" s="4"/>
      <c r="K22" s="4">
        <v>546759</v>
      </c>
      <c r="L22" s="4"/>
      <c r="M22" s="63">
        <v>566741</v>
      </c>
      <c r="N22" s="63" t="s">
        <v>2177</v>
      </c>
      <c r="O22" s="63">
        <v>536177.69999999995</v>
      </c>
      <c r="Q22" s="63">
        <v>570102</v>
      </c>
      <c r="R22" s="63" t="s">
        <v>2177</v>
      </c>
      <c r="S22" s="63">
        <v>616220</v>
      </c>
    </row>
    <row r="23" spans="2:20" hidden="1">
      <c r="B23" s="69"/>
      <c r="F23" s="22"/>
      <c r="G23" s="69"/>
      <c r="H23" s="65" t="s">
        <v>1773</v>
      </c>
      <c r="I23" s="4"/>
      <c r="J23" s="4"/>
      <c r="K23" s="4">
        <v>487</v>
      </c>
      <c r="L23" s="4"/>
      <c r="O23" s="4">
        <v>123</v>
      </c>
    </row>
    <row r="24" spans="2:20" hidden="1">
      <c r="B24" s="62"/>
      <c r="F24" s="22"/>
      <c r="H24" s="65" t="s">
        <v>1774</v>
      </c>
      <c r="K24" s="4">
        <v>700539</v>
      </c>
      <c r="N24" s="63" t="s">
        <v>2178</v>
      </c>
      <c r="O24" s="4">
        <v>67953.600000000006</v>
      </c>
      <c r="R24" s="63" t="s">
        <v>2912</v>
      </c>
    </row>
    <row r="25" spans="2:20">
      <c r="B25" s="69">
        <v>1</v>
      </c>
      <c r="C25" s="64">
        <v>1</v>
      </c>
      <c r="D25" s="64">
        <v>1</v>
      </c>
      <c r="E25" s="64">
        <v>5</v>
      </c>
      <c r="F25" s="22">
        <f t="shared" si="0"/>
        <v>4</v>
      </c>
      <c r="G25" s="69" t="s">
        <v>3426</v>
      </c>
      <c r="H25" s="62" t="s">
        <v>3427</v>
      </c>
      <c r="I25" s="4">
        <v>25275</v>
      </c>
      <c r="J25" s="4"/>
      <c r="K25" s="4">
        <v>32361</v>
      </c>
      <c r="L25" s="4"/>
      <c r="M25" s="4">
        <v>36755</v>
      </c>
      <c r="N25" s="63" t="s">
        <v>2182</v>
      </c>
      <c r="O25" s="63">
        <v>31825.23</v>
      </c>
      <c r="Q25" s="63">
        <v>37680</v>
      </c>
      <c r="R25" s="63" t="s">
        <v>2913</v>
      </c>
      <c r="S25" s="63">
        <v>45976</v>
      </c>
    </row>
    <row r="26" spans="2:20" hidden="1">
      <c r="B26" s="69"/>
      <c r="F26" s="22"/>
      <c r="G26" s="69"/>
      <c r="H26" s="65" t="s">
        <v>1773</v>
      </c>
      <c r="I26" s="4"/>
      <c r="J26" s="4"/>
      <c r="K26" s="4">
        <v>6766</v>
      </c>
      <c r="L26" s="4"/>
      <c r="M26" s="4"/>
      <c r="N26" s="66"/>
      <c r="O26" s="4">
        <v>5000</v>
      </c>
    </row>
    <row r="27" spans="2:20" hidden="1">
      <c r="B27" s="69"/>
      <c r="F27" s="22"/>
      <c r="G27" s="69"/>
      <c r="H27" s="65" t="s">
        <v>1774</v>
      </c>
      <c r="I27" s="4"/>
      <c r="J27" s="4"/>
      <c r="K27" s="4">
        <v>56212</v>
      </c>
      <c r="L27" s="4"/>
      <c r="M27" s="4"/>
      <c r="N27" s="66"/>
      <c r="O27" s="4">
        <v>159283</v>
      </c>
    </row>
    <row r="28" spans="2:20" s="65" customFormat="1" hidden="1">
      <c r="B28" s="64"/>
      <c r="F28" s="22"/>
      <c r="G28" s="64" t="s">
        <v>3433</v>
      </c>
      <c r="H28" s="64" t="s">
        <v>3436</v>
      </c>
      <c r="I28" s="63">
        <f>I29+I32</f>
        <v>154669</v>
      </c>
      <c r="J28" s="63"/>
      <c r="K28" s="63"/>
      <c r="L28" s="63"/>
      <c r="M28" s="63">
        <f>M29+M32</f>
        <v>170624</v>
      </c>
      <c r="N28" s="63"/>
      <c r="O28" s="63">
        <f>O29+O32</f>
        <v>158443</v>
      </c>
      <c r="P28" s="63"/>
      <c r="Q28" s="63">
        <f>Q29+Q32</f>
        <v>171318</v>
      </c>
      <c r="R28" s="63"/>
      <c r="S28" s="63"/>
      <c r="T28" s="63"/>
    </row>
    <row r="29" spans="2:20" s="65" customFormat="1">
      <c r="B29" s="69">
        <v>1</v>
      </c>
      <c r="C29" s="65">
        <v>1</v>
      </c>
      <c r="D29" s="65">
        <v>1</v>
      </c>
      <c r="E29" s="65">
        <v>3</v>
      </c>
      <c r="F29" s="22">
        <f t="shared" si="0"/>
        <v>4</v>
      </c>
      <c r="G29" s="69" t="s">
        <v>3430</v>
      </c>
      <c r="H29" s="62" t="s">
        <v>3429</v>
      </c>
      <c r="I29" s="4">
        <v>141882</v>
      </c>
      <c r="J29" s="4"/>
      <c r="K29" s="4">
        <v>150425</v>
      </c>
      <c r="M29" s="63">
        <v>157408</v>
      </c>
      <c r="N29" s="63" t="s">
        <v>2179</v>
      </c>
      <c r="O29" s="63">
        <v>147417.60000000001</v>
      </c>
      <c r="P29" s="63"/>
      <c r="Q29" s="63">
        <v>159651</v>
      </c>
      <c r="R29" s="63" t="s">
        <v>2914</v>
      </c>
      <c r="S29" s="63">
        <v>237660</v>
      </c>
      <c r="T29" s="63"/>
    </row>
    <row r="30" spans="2:20" s="65" customFormat="1" hidden="1">
      <c r="B30" s="69"/>
      <c r="F30" s="22"/>
      <c r="G30" s="69"/>
      <c r="H30" s="65" t="s">
        <v>1773</v>
      </c>
      <c r="I30" s="4"/>
      <c r="J30" s="4"/>
      <c r="K30" s="4">
        <v>149</v>
      </c>
      <c r="M30" s="63"/>
      <c r="N30" s="63"/>
      <c r="O30" s="4">
        <v>42</v>
      </c>
      <c r="P30" s="63"/>
      <c r="Q30" s="63"/>
      <c r="R30" s="63"/>
      <c r="S30" s="63"/>
      <c r="T30" s="63"/>
    </row>
    <row r="31" spans="2:20" s="65" customFormat="1" hidden="1">
      <c r="B31" s="62"/>
      <c r="F31" s="22"/>
      <c r="G31" s="62"/>
      <c r="H31" s="65" t="s">
        <v>1774</v>
      </c>
      <c r="I31" s="63"/>
      <c r="J31" s="63"/>
      <c r="K31" s="4">
        <v>22047</v>
      </c>
      <c r="L31" s="63"/>
      <c r="M31" s="63"/>
      <c r="N31" s="63" t="s">
        <v>2180</v>
      </c>
      <c r="O31" s="4">
        <v>20798</v>
      </c>
      <c r="P31" s="63"/>
      <c r="Q31" s="63"/>
      <c r="R31" s="63" t="s">
        <v>2915</v>
      </c>
      <c r="S31" s="63"/>
      <c r="T31" s="63"/>
    </row>
    <row r="32" spans="2:20" s="65" customFormat="1">
      <c r="B32" s="69">
        <v>1</v>
      </c>
      <c r="C32" s="65">
        <v>1</v>
      </c>
      <c r="D32" s="65">
        <v>1</v>
      </c>
      <c r="E32" s="65">
        <v>6</v>
      </c>
      <c r="F32" s="22">
        <f t="shared" si="0"/>
        <v>4</v>
      </c>
      <c r="G32" s="69" t="s">
        <v>3432</v>
      </c>
      <c r="H32" s="62" t="s">
        <v>3431</v>
      </c>
      <c r="I32" s="4">
        <v>12787</v>
      </c>
      <c r="J32" s="4"/>
      <c r="K32" s="4">
        <v>13136</v>
      </c>
      <c r="L32" s="4"/>
      <c r="M32" s="4">
        <v>13216</v>
      </c>
      <c r="N32" s="4" t="s">
        <v>2183</v>
      </c>
      <c r="O32" s="4">
        <v>11025.4</v>
      </c>
      <c r="P32" s="4"/>
      <c r="Q32" s="4">
        <v>11667</v>
      </c>
      <c r="R32" s="63" t="s">
        <v>2916</v>
      </c>
      <c r="S32" s="63">
        <v>13866</v>
      </c>
      <c r="T32" s="63"/>
    </row>
    <row r="33" spans="2:20" s="65" customFormat="1" hidden="1">
      <c r="B33" s="69"/>
      <c r="F33" s="22"/>
      <c r="G33" s="69"/>
      <c r="H33" s="65" t="s">
        <v>1773</v>
      </c>
      <c r="I33" s="4"/>
      <c r="J33" s="4"/>
      <c r="K33" s="4">
        <v>6766</v>
      </c>
      <c r="L33" s="4"/>
      <c r="M33" s="4"/>
      <c r="N33" s="66"/>
      <c r="O33" s="4">
        <v>6553</v>
      </c>
      <c r="P33" s="4"/>
      <c r="Q33" s="4"/>
      <c r="R33" s="63"/>
      <c r="S33" s="63"/>
      <c r="T33" s="63"/>
    </row>
    <row r="34" spans="2:20" s="65" customFormat="1" hidden="1">
      <c r="B34" s="69"/>
      <c r="F34" s="22"/>
      <c r="G34" s="69"/>
      <c r="H34" s="65" t="s">
        <v>1774</v>
      </c>
      <c r="I34" s="4"/>
      <c r="J34" s="4"/>
      <c r="K34" s="4">
        <v>56212</v>
      </c>
      <c r="L34" s="4"/>
      <c r="M34" s="4"/>
      <c r="N34" s="66"/>
      <c r="O34" s="4">
        <v>59547</v>
      </c>
      <c r="P34" s="4"/>
      <c r="Q34" s="4"/>
      <c r="R34" s="63"/>
      <c r="S34" s="63"/>
      <c r="T34" s="63"/>
    </row>
    <row r="35" spans="2:20" s="65" customFormat="1">
      <c r="B35" s="69">
        <v>1</v>
      </c>
      <c r="C35" s="65">
        <v>1</v>
      </c>
      <c r="D35" s="65">
        <v>2</v>
      </c>
      <c r="F35" s="22">
        <f t="shared" si="0"/>
        <v>3</v>
      </c>
      <c r="G35" s="69" t="s">
        <v>4129</v>
      </c>
      <c r="H35" s="62" t="s">
        <v>549</v>
      </c>
      <c r="I35" s="63">
        <f>I38+I45+I52</f>
        <v>167680</v>
      </c>
      <c r="J35" s="63"/>
      <c r="K35" s="63"/>
      <c r="L35" s="4" t="s">
        <v>2259</v>
      </c>
      <c r="M35" s="63">
        <v>196211</v>
      </c>
      <c r="O35" s="63">
        <v>192880</v>
      </c>
      <c r="P35" s="63"/>
      <c r="Q35" s="63">
        <v>180613</v>
      </c>
      <c r="R35" s="63"/>
      <c r="S35" s="63">
        <v>191790</v>
      </c>
      <c r="T35" s="63"/>
    </row>
    <row r="36" spans="2:20" s="65" customFormat="1" hidden="1">
      <c r="B36" s="69"/>
      <c r="F36" s="22"/>
      <c r="G36" s="69"/>
      <c r="H36" s="65" t="s">
        <v>1773</v>
      </c>
      <c r="I36" s="63"/>
      <c r="J36" s="63"/>
      <c r="K36" s="4">
        <v>2253</v>
      </c>
      <c r="L36" s="4"/>
      <c r="M36" s="4"/>
      <c r="N36" s="66"/>
      <c r="O36" s="4">
        <v>2181</v>
      </c>
      <c r="P36" s="63"/>
      <c r="Q36" s="63"/>
      <c r="R36" s="63"/>
      <c r="S36" s="63"/>
      <c r="T36" s="63"/>
    </row>
    <row r="37" spans="2:20" s="65" customFormat="1" hidden="1">
      <c r="B37" s="69"/>
      <c r="F37" s="22"/>
      <c r="G37" s="69"/>
      <c r="H37" s="65" t="s">
        <v>1774</v>
      </c>
      <c r="I37" s="63"/>
      <c r="J37" s="63"/>
      <c r="K37" s="4">
        <v>15791</v>
      </c>
      <c r="L37" s="4"/>
      <c r="M37" s="4"/>
      <c r="N37" s="66"/>
      <c r="O37" s="4">
        <v>18206</v>
      </c>
      <c r="P37" s="63"/>
      <c r="Q37" s="63"/>
      <c r="R37" s="63"/>
      <c r="S37" s="63"/>
      <c r="T37" s="63"/>
    </row>
    <row r="38" spans="2:20" s="65" customFormat="1" hidden="1">
      <c r="B38" s="64"/>
      <c r="F38" s="22"/>
      <c r="G38" s="64" t="s">
        <v>3433</v>
      </c>
      <c r="H38" s="64" t="s">
        <v>3434</v>
      </c>
      <c r="I38" s="63">
        <f>I39+I42</f>
        <v>90582</v>
      </c>
      <c r="J38" s="63"/>
      <c r="K38" s="63"/>
      <c r="L38" s="63"/>
      <c r="M38" s="63">
        <f>M39+M42</f>
        <v>114516</v>
      </c>
      <c r="N38" s="63"/>
      <c r="O38" s="63">
        <f>O39+O42</f>
        <v>116813</v>
      </c>
      <c r="P38" s="63"/>
      <c r="Q38" s="63">
        <f>Q39+Q42</f>
        <v>106665</v>
      </c>
      <c r="R38" s="63"/>
      <c r="S38" s="63"/>
      <c r="T38" s="63"/>
    </row>
    <row r="39" spans="2:20" s="65" customFormat="1">
      <c r="B39" s="69">
        <v>1</v>
      </c>
      <c r="C39" s="65">
        <v>1</v>
      </c>
      <c r="D39" s="65">
        <v>2</v>
      </c>
      <c r="E39" s="65">
        <v>1</v>
      </c>
      <c r="F39" s="22">
        <f t="shared" si="0"/>
        <v>4</v>
      </c>
      <c r="G39" s="69" t="s">
        <v>3437</v>
      </c>
      <c r="H39" s="62" t="s">
        <v>3421</v>
      </c>
      <c r="I39" s="4">
        <v>88355</v>
      </c>
      <c r="J39" s="4"/>
      <c r="K39" s="4"/>
      <c r="L39" s="4"/>
      <c r="M39" s="4">
        <v>111975</v>
      </c>
      <c r="N39" s="63" t="s">
        <v>2176</v>
      </c>
      <c r="O39" s="63">
        <v>114999</v>
      </c>
      <c r="P39" s="63"/>
      <c r="Q39" s="63">
        <v>102465</v>
      </c>
      <c r="R39" s="63" t="s">
        <v>2176</v>
      </c>
      <c r="S39" s="63">
        <v>104066</v>
      </c>
      <c r="T39" s="63"/>
    </row>
    <row r="40" spans="2:20" s="65" customFormat="1" hidden="1">
      <c r="B40" s="69"/>
      <c r="F40" s="22"/>
      <c r="G40" s="69"/>
      <c r="H40" s="65" t="s">
        <v>1773</v>
      </c>
      <c r="I40" s="4"/>
      <c r="J40" s="4"/>
      <c r="K40" s="4">
        <v>16</v>
      </c>
      <c r="L40" s="4"/>
      <c r="M40" s="4"/>
      <c r="N40" s="63"/>
      <c r="O40" s="4">
        <v>10</v>
      </c>
      <c r="P40" s="63"/>
      <c r="Q40" s="63"/>
      <c r="R40" s="63"/>
      <c r="S40" s="63"/>
      <c r="T40" s="63"/>
    </row>
    <row r="41" spans="2:20" s="65" customFormat="1" hidden="1">
      <c r="B41" s="69"/>
      <c r="F41" s="22"/>
      <c r="G41" s="69"/>
      <c r="H41" s="65" t="s">
        <v>1774</v>
      </c>
      <c r="I41" s="4"/>
      <c r="J41" s="4"/>
      <c r="K41" s="4">
        <v>2438</v>
      </c>
      <c r="L41" s="4"/>
      <c r="M41" s="4"/>
      <c r="N41" s="63" t="s">
        <v>2184</v>
      </c>
      <c r="O41" s="4">
        <v>4631</v>
      </c>
      <c r="P41" s="63"/>
      <c r="R41" s="63" t="s">
        <v>2917</v>
      </c>
      <c r="S41" s="63"/>
      <c r="T41" s="63"/>
    </row>
    <row r="42" spans="2:20" s="65" customFormat="1">
      <c r="B42" s="69">
        <v>1</v>
      </c>
      <c r="C42" s="65">
        <v>1</v>
      </c>
      <c r="D42" s="65">
        <v>2</v>
      </c>
      <c r="E42" s="65">
        <v>4</v>
      </c>
      <c r="F42" s="22">
        <f t="shared" si="0"/>
        <v>4</v>
      </c>
      <c r="G42" s="69" t="s">
        <v>3438</v>
      </c>
      <c r="H42" s="62" t="s">
        <v>3428</v>
      </c>
      <c r="I42" s="4">
        <v>2227</v>
      </c>
      <c r="J42" s="4"/>
      <c r="K42" s="4"/>
      <c r="L42" s="4"/>
      <c r="M42" s="4">
        <v>2541</v>
      </c>
      <c r="N42" s="63" t="s">
        <v>2189</v>
      </c>
      <c r="O42" s="63">
        <v>1814</v>
      </c>
      <c r="P42" s="63"/>
      <c r="Q42" s="63">
        <v>4200</v>
      </c>
      <c r="R42" s="63" t="s">
        <v>2920</v>
      </c>
      <c r="S42" s="63">
        <v>2068</v>
      </c>
      <c r="T42" s="63"/>
    </row>
    <row r="43" spans="2:20" s="65" customFormat="1" hidden="1">
      <c r="B43" s="69"/>
      <c r="F43" s="22"/>
      <c r="G43" s="69"/>
      <c r="H43" s="65" t="s">
        <v>1773</v>
      </c>
      <c r="I43" s="4"/>
      <c r="J43" s="4"/>
      <c r="K43" s="4">
        <v>1378</v>
      </c>
      <c r="L43" s="4"/>
      <c r="M43" s="4"/>
      <c r="N43" s="63"/>
      <c r="O43" s="4">
        <v>1646</v>
      </c>
      <c r="P43" s="63"/>
      <c r="Q43" s="63"/>
      <c r="R43" s="63"/>
      <c r="S43" s="63"/>
      <c r="T43" s="63"/>
    </row>
    <row r="44" spans="2:20" s="65" customFormat="1" hidden="1">
      <c r="B44" s="69"/>
      <c r="F44" s="22"/>
      <c r="G44" s="69"/>
      <c r="H44" s="65" t="s">
        <v>1774</v>
      </c>
      <c r="I44" s="4"/>
      <c r="J44" s="4"/>
      <c r="K44" s="4">
        <v>6868</v>
      </c>
      <c r="L44" s="4"/>
      <c r="M44" s="4"/>
      <c r="N44" s="63"/>
      <c r="O44" s="4">
        <v>5884</v>
      </c>
      <c r="P44" s="63"/>
      <c r="Q44" s="63"/>
      <c r="R44" s="63"/>
      <c r="S44" s="63"/>
      <c r="T44" s="63"/>
    </row>
    <row r="45" spans="2:20" s="65" customFormat="1" hidden="1">
      <c r="B45" s="64"/>
      <c r="F45" s="22"/>
      <c r="G45" s="64" t="s">
        <v>3433</v>
      </c>
      <c r="H45" s="62" t="s">
        <v>192</v>
      </c>
      <c r="I45" s="63">
        <f>I46+I49</f>
        <v>45981</v>
      </c>
      <c r="J45" s="63"/>
      <c r="K45" s="63"/>
      <c r="L45" s="63"/>
      <c r="M45" s="63">
        <f>M46+M49</f>
        <v>48652</v>
      </c>
      <c r="N45" s="63"/>
      <c r="O45" s="63">
        <f>O46+O49</f>
        <v>45215</v>
      </c>
      <c r="P45" s="63"/>
      <c r="Q45" s="63">
        <f>Q46+Q49</f>
        <v>43881</v>
      </c>
      <c r="R45" s="63"/>
      <c r="S45" s="63"/>
      <c r="T45" s="63"/>
    </row>
    <row r="46" spans="2:20" s="65" customFormat="1">
      <c r="B46" s="69">
        <v>1</v>
      </c>
      <c r="C46" s="65">
        <v>1</v>
      </c>
      <c r="D46" s="65">
        <v>2</v>
      </c>
      <c r="E46" s="65">
        <v>2</v>
      </c>
      <c r="F46" s="22">
        <f t="shared" si="0"/>
        <v>4</v>
      </c>
      <c r="G46" s="69" t="s">
        <v>3439</v>
      </c>
      <c r="H46" s="62" t="s">
        <v>3424</v>
      </c>
      <c r="I46" s="4">
        <v>45342</v>
      </c>
      <c r="J46" s="4"/>
      <c r="K46" s="4"/>
      <c r="L46" s="4"/>
      <c r="M46" s="4">
        <v>47855</v>
      </c>
      <c r="N46" s="63" t="s">
        <v>2185</v>
      </c>
      <c r="O46" s="63">
        <v>44434</v>
      </c>
      <c r="P46" s="63"/>
      <c r="Q46" s="63">
        <v>43000</v>
      </c>
      <c r="R46" s="63" t="s">
        <v>2185</v>
      </c>
      <c r="S46" s="63">
        <v>42783</v>
      </c>
      <c r="T46" s="63"/>
    </row>
    <row r="47" spans="2:20" s="65" customFormat="1" hidden="1">
      <c r="B47" s="69"/>
      <c r="F47" s="22"/>
      <c r="G47" s="69"/>
      <c r="H47" s="65" t="s">
        <v>1773</v>
      </c>
      <c r="I47" s="4"/>
      <c r="J47" s="4"/>
      <c r="K47" s="4">
        <v>13</v>
      </c>
      <c r="L47" s="4"/>
      <c r="M47" s="4"/>
      <c r="N47" s="63"/>
      <c r="O47" s="4">
        <v>4.5</v>
      </c>
      <c r="P47" s="63"/>
      <c r="Q47" s="63"/>
      <c r="R47" s="63"/>
      <c r="S47" s="63"/>
      <c r="T47" s="63"/>
    </row>
    <row r="48" spans="2:20" s="65" customFormat="1" hidden="1">
      <c r="B48" s="69"/>
      <c r="F48" s="22"/>
      <c r="G48" s="69"/>
      <c r="H48" s="65" t="s">
        <v>1774</v>
      </c>
      <c r="I48" s="4"/>
      <c r="J48" s="4"/>
      <c r="K48" s="4">
        <v>1490</v>
      </c>
      <c r="L48" s="4"/>
      <c r="M48" s="4"/>
      <c r="N48" s="63" t="s">
        <v>2186</v>
      </c>
      <c r="O48" s="4">
        <v>1789.9</v>
      </c>
      <c r="P48" s="63"/>
      <c r="Q48" s="63"/>
      <c r="R48" s="63" t="s">
        <v>2918</v>
      </c>
      <c r="S48" s="63"/>
      <c r="T48" s="63"/>
    </row>
    <row r="49" spans="2:20" s="65" customFormat="1">
      <c r="B49" s="69">
        <v>1</v>
      </c>
      <c r="C49" s="65">
        <v>1</v>
      </c>
      <c r="D49" s="65">
        <v>2</v>
      </c>
      <c r="E49" s="65">
        <v>5</v>
      </c>
      <c r="F49" s="22">
        <f t="shared" si="0"/>
        <v>4</v>
      </c>
      <c r="G49" s="69" t="s">
        <v>3440</v>
      </c>
      <c r="H49" s="62" t="s">
        <v>3427</v>
      </c>
      <c r="I49" s="4">
        <v>639</v>
      </c>
      <c r="J49" s="4"/>
      <c r="K49" s="4"/>
      <c r="L49" s="4"/>
      <c r="M49" s="4">
        <v>797</v>
      </c>
      <c r="N49" s="63" t="s">
        <v>2190</v>
      </c>
      <c r="O49" s="63">
        <v>781</v>
      </c>
      <c r="P49" s="63"/>
      <c r="Q49" s="63">
        <v>881</v>
      </c>
      <c r="R49" s="63" t="s">
        <v>2921</v>
      </c>
      <c r="S49" s="65">
        <v>1049</v>
      </c>
      <c r="T49" s="63"/>
    </row>
    <row r="50" spans="2:20" s="65" customFormat="1" hidden="1">
      <c r="B50" s="69"/>
      <c r="F50" s="22"/>
      <c r="G50" s="69"/>
      <c r="H50" s="65" t="s">
        <v>1773</v>
      </c>
      <c r="I50" s="4"/>
      <c r="J50" s="4"/>
      <c r="K50" s="4">
        <v>448</v>
      </c>
      <c r="L50" s="4"/>
      <c r="M50" s="4"/>
      <c r="N50" s="66"/>
      <c r="O50" s="4">
        <v>203</v>
      </c>
      <c r="P50" s="63"/>
      <c r="Q50" s="63"/>
      <c r="R50" s="63"/>
      <c r="S50" s="63"/>
      <c r="T50" s="63"/>
    </row>
    <row r="51" spans="2:20" s="65" customFormat="1" hidden="1">
      <c r="B51" s="69"/>
      <c r="F51" s="22"/>
      <c r="G51" s="69"/>
      <c r="H51" s="65" t="s">
        <v>1774</v>
      </c>
      <c r="I51" s="4"/>
      <c r="J51" s="4"/>
      <c r="K51" s="4">
        <v>2267</v>
      </c>
      <c r="L51" s="4"/>
      <c r="M51" s="4"/>
      <c r="N51" s="66"/>
      <c r="O51" s="4">
        <v>2803</v>
      </c>
      <c r="P51" s="63"/>
      <c r="Q51" s="63"/>
      <c r="R51" s="63"/>
      <c r="S51" s="63"/>
      <c r="T51" s="63"/>
    </row>
    <row r="52" spans="2:20" s="65" customFormat="1" hidden="1">
      <c r="B52" s="64"/>
      <c r="F52" s="22"/>
      <c r="G52" s="64" t="s">
        <v>3433</v>
      </c>
      <c r="H52" s="64" t="s">
        <v>3436</v>
      </c>
      <c r="I52" s="63">
        <f>I53+I56</f>
        <v>31117</v>
      </c>
      <c r="J52" s="63"/>
      <c r="K52" s="63"/>
      <c r="L52" s="63"/>
      <c r="M52" s="63">
        <f>M53+M56</f>
        <v>33043</v>
      </c>
      <c r="N52" s="63"/>
      <c r="O52" s="63">
        <f>O53+O56</f>
        <v>30852.87</v>
      </c>
      <c r="P52" s="63"/>
      <c r="Q52" s="63">
        <f>Q53+Q56</f>
        <v>30067</v>
      </c>
      <c r="R52" s="63"/>
      <c r="S52" s="63"/>
      <c r="T52" s="63"/>
    </row>
    <row r="53" spans="2:20" s="65" customFormat="1">
      <c r="B53" s="69">
        <v>1</v>
      </c>
      <c r="C53" s="65">
        <v>1</v>
      </c>
      <c r="D53" s="65">
        <v>2</v>
      </c>
      <c r="E53" s="65">
        <v>3</v>
      </c>
      <c r="F53" s="22">
        <f t="shared" si="0"/>
        <v>4</v>
      </c>
      <c r="G53" s="69" t="s">
        <v>3441</v>
      </c>
      <c r="H53" s="62" t="s">
        <v>3429</v>
      </c>
      <c r="I53" s="4">
        <v>30503</v>
      </c>
      <c r="J53" s="4"/>
      <c r="K53" s="4"/>
      <c r="L53" s="4"/>
      <c r="M53" s="4">
        <v>32478</v>
      </c>
      <c r="N53" s="63" t="s">
        <v>2187</v>
      </c>
      <c r="O53" s="63">
        <v>30339.87</v>
      </c>
      <c r="P53" s="63"/>
      <c r="Q53" s="63">
        <v>29516</v>
      </c>
      <c r="R53" s="63" t="s">
        <v>2187</v>
      </c>
      <c r="S53" s="63">
        <v>41206</v>
      </c>
      <c r="T53" s="63"/>
    </row>
    <row r="54" spans="2:20" s="65" customFormat="1" hidden="1">
      <c r="B54" s="69"/>
      <c r="F54" s="22"/>
      <c r="G54" s="69"/>
      <c r="H54" s="65" t="s">
        <v>1773</v>
      </c>
      <c r="I54" s="4"/>
      <c r="J54" s="4"/>
      <c r="K54" s="4"/>
      <c r="L54" s="4"/>
      <c r="M54" s="4">
        <v>7</v>
      </c>
      <c r="N54" s="63"/>
      <c r="O54" s="63"/>
      <c r="P54" s="63"/>
      <c r="Q54" s="4">
        <v>1</v>
      </c>
      <c r="R54" s="63"/>
      <c r="S54" s="63"/>
      <c r="T54" s="63"/>
    </row>
    <row r="55" spans="2:20" s="65" customFormat="1" hidden="1">
      <c r="F55" s="22"/>
      <c r="H55" s="65" t="s">
        <v>1774</v>
      </c>
      <c r="I55" s="4"/>
      <c r="J55" s="4"/>
      <c r="K55" s="4"/>
      <c r="L55" s="4"/>
      <c r="M55" s="4">
        <v>944</v>
      </c>
      <c r="N55" s="63" t="s">
        <v>2188</v>
      </c>
      <c r="O55" s="63"/>
      <c r="P55" s="63"/>
      <c r="Q55" s="4">
        <v>1185</v>
      </c>
      <c r="R55" s="63" t="s">
        <v>2918</v>
      </c>
      <c r="S55" s="63"/>
      <c r="T55" s="63"/>
    </row>
    <row r="56" spans="2:20" s="65" customFormat="1">
      <c r="B56" s="69">
        <v>1</v>
      </c>
      <c r="C56" s="65">
        <v>1</v>
      </c>
      <c r="D56" s="65">
        <v>2</v>
      </c>
      <c r="E56" s="65">
        <v>6</v>
      </c>
      <c r="F56" s="22">
        <f t="shared" si="0"/>
        <v>4</v>
      </c>
      <c r="G56" s="69" t="s">
        <v>3442</v>
      </c>
      <c r="H56" s="62" t="s">
        <v>3431</v>
      </c>
      <c r="I56" s="4">
        <v>614</v>
      </c>
      <c r="J56" s="4"/>
      <c r="K56" s="4"/>
      <c r="L56" s="4"/>
      <c r="M56" s="4">
        <v>565</v>
      </c>
      <c r="N56" s="4" t="s">
        <v>2191</v>
      </c>
      <c r="O56" s="4">
        <v>513</v>
      </c>
      <c r="P56" s="4"/>
      <c r="Q56" s="4">
        <v>551</v>
      </c>
      <c r="R56" s="4" t="s">
        <v>2919</v>
      </c>
      <c r="S56" s="4">
        <v>618</v>
      </c>
      <c r="T56" s="4"/>
    </row>
    <row r="57" spans="2:20" s="65" customFormat="1" hidden="1">
      <c r="B57" s="69"/>
      <c r="F57" s="22"/>
      <c r="G57" s="69"/>
      <c r="H57" s="65" t="s">
        <v>1773</v>
      </c>
      <c r="I57" s="4"/>
      <c r="J57" s="4"/>
      <c r="K57" s="4">
        <v>390</v>
      </c>
      <c r="L57" s="4"/>
      <c r="M57" s="4"/>
      <c r="N57" s="66"/>
      <c r="O57" s="4">
        <v>315</v>
      </c>
      <c r="P57" s="4"/>
      <c r="Q57" s="4"/>
      <c r="R57" s="4"/>
      <c r="S57" s="4"/>
      <c r="T57" s="4"/>
    </row>
    <row r="58" spans="2:20" s="65" customFormat="1" hidden="1">
      <c r="B58" s="69"/>
      <c r="F58" s="22"/>
      <c r="G58" s="69"/>
      <c r="H58" s="65" t="s">
        <v>1774</v>
      </c>
      <c r="I58" s="4"/>
      <c r="J58" s="4"/>
      <c r="K58" s="4">
        <v>1785</v>
      </c>
      <c r="L58" s="4"/>
      <c r="M58" s="4"/>
      <c r="N58" s="66"/>
      <c r="O58" s="4">
        <v>1913</v>
      </c>
      <c r="P58" s="4"/>
      <c r="Q58" s="4"/>
      <c r="R58" s="4"/>
      <c r="S58" s="4"/>
      <c r="T58" s="4"/>
    </row>
    <row r="59" spans="2:20" s="65" customFormat="1">
      <c r="B59" s="69">
        <v>2</v>
      </c>
      <c r="F59" s="22">
        <f t="shared" si="0"/>
        <v>1</v>
      </c>
      <c r="G59" s="69" t="s">
        <v>43</v>
      </c>
      <c r="H59" s="62" t="s">
        <v>3443</v>
      </c>
      <c r="I59" s="63">
        <v>3</v>
      </c>
      <c r="J59" s="63"/>
      <c r="K59" s="63">
        <v>7</v>
      </c>
      <c r="L59" s="63"/>
      <c r="M59" s="63">
        <v>1</v>
      </c>
      <c r="N59" s="63"/>
      <c r="O59" s="63">
        <v>23.4</v>
      </c>
      <c r="P59" s="63"/>
      <c r="Q59" s="63">
        <v>1</v>
      </c>
      <c r="R59" s="63"/>
      <c r="S59" s="63">
        <v>1</v>
      </c>
      <c r="T59" s="63"/>
    </row>
    <row r="60" spans="2:20" s="65" customFormat="1">
      <c r="B60" s="69">
        <v>2</v>
      </c>
      <c r="C60" s="65">
        <v>1</v>
      </c>
      <c r="F60" s="22">
        <f t="shared" si="0"/>
        <v>2</v>
      </c>
      <c r="G60" s="69" t="s">
        <v>3444</v>
      </c>
      <c r="H60" s="62" t="s">
        <v>3445</v>
      </c>
      <c r="I60" s="63">
        <v>3</v>
      </c>
      <c r="J60" s="63"/>
      <c r="K60" s="63">
        <v>7</v>
      </c>
      <c r="L60" s="63"/>
      <c r="M60" s="63">
        <v>1</v>
      </c>
      <c r="N60" s="63"/>
      <c r="O60" s="63">
        <v>23.4</v>
      </c>
      <c r="P60" s="63"/>
      <c r="Q60" s="63">
        <v>1</v>
      </c>
      <c r="R60" s="63"/>
      <c r="S60" s="63">
        <v>1</v>
      </c>
      <c r="T60" s="63"/>
    </row>
    <row r="61" spans="2:20" s="65" customFormat="1">
      <c r="B61" s="69">
        <v>2</v>
      </c>
      <c r="C61" s="65">
        <v>1</v>
      </c>
      <c r="D61" s="65">
        <v>1</v>
      </c>
      <c r="F61" s="22">
        <f t="shared" si="0"/>
        <v>3</v>
      </c>
      <c r="G61" s="69" t="s">
        <v>1831</v>
      </c>
      <c r="H61" s="62" t="s">
        <v>3446</v>
      </c>
      <c r="I61" s="63">
        <v>3</v>
      </c>
      <c r="J61" s="63"/>
      <c r="K61" s="63">
        <v>7</v>
      </c>
      <c r="L61" s="63"/>
      <c r="M61" s="63">
        <v>1</v>
      </c>
      <c r="N61" s="63"/>
      <c r="O61" s="63">
        <v>23.4</v>
      </c>
      <c r="P61" s="63"/>
      <c r="Q61" s="63">
        <v>1</v>
      </c>
      <c r="R61" s="63"/>
      <c r="S61" s="63">
        <v>1</v>
      </c>
      <c r="T61" s="63"/>
    </row>
    <row r="62" spans="2:20" s="65" customFormat="1" hidden="1">
      <c r="B62" s="69"/>
      <c r="F62" s="22"/>
      <c r="G62" s="69"/>
      <c r="H62" s="64" t="s">
        <v>1776</v>
      </c>
      <c r="I62" s="4"/>
      <c r="J62" s="4"/>
      <c r="K62" s="63">
        <v>7</v>
      </c>
      <c r="L62" s="4" t="s">
        <v>1776</v>
      </c>
      <c r="M62" s="4">
        <v>1</v>
      </c>
      <c r="N62" s="4"/>
      <c r="O62" s="63">
        <v>23.4</v>
      </c>
      <c r="P62" s="4"/>
      <c r="Q62" s="4">
        <v>1</v>
      </c>
      <c r="R62" s="4"/>
      <c r="S62" s="4"/>
      <c r="T62" s="4"/>
    </row>
    <row r="63" spans="2:20" s="65" customFormat="1">
      <c r="B63" s="69">
        <v>3</v>
      </c>
      <c r="F63" s="22">
        <f t="shared" si="0"/>
        <v>1</v>
      </c>
      <c r="G63" s="69" t="s">
        <v>50</v>
      </c>
      <c r="H63" s="62" t="s">
        <v>552</v>
      </c>
      <c r="I63" s="63">
        <v>1979097</v>
      </c>
      <c r="J63" s="63"/>
      <c r="K63" s="63">
        <v>2111772</v>
      </c>
      <c r="L63" s="63"/>
      <c r="M63" s="63">
        <v>1949452</v>
      </c>
      <c r="N63" s="63"/>
      <c r="O63" s="63">
        <v>1987182</v>
      </c>
      <c r="P63" s="63"/>
      <c r="Q63" s="63">
        <v>2086969</v>
      </c>
      <c r="R63" s="63"/>
      <c r="S63" s="63">
        <v>1997806</v>
      </c>
      <c r="T63" s="63"/>
    </row>
    <row r="64" spans="2:20" s="65" customFormat="1">
      <c r="B64" s="69">
        <v>3</v>
      </c>
      <c r="C64" s="65">
        <v>1</v>
      </c>
      <c r="F64" s="22">
        <f t="shared" si="0"/>
        <v>2</v>
      </c>
      <c r="G64" s="69" t="s">
        <v>52</v>
      </c>
      <c r="H64" s="62" t="s">
        <v>1783</v>
      </c>
      <c r="I64" s="63"/>
      <c r="J64" s="63"/>
      <c r="K64" s="63">
        <v>2083844</v>
      </c>
      <c r="L64" s="63"/>
      <c r="M64" s="63">
        <f>SUM(M65:M70)</f>
        <v>3634011</v>
      </c>
      <c r="N64" s="63"/>
      <c r="O64" s="63">
        <v>1954674</v>
      </c>
      <c r="P64" s="63"/>
      <c r="Q64" s="63">
        <v>1986968</v>
      </c>
      <c r="R64" s="63"/>
      <c r="S64" s="63">
        <v>1972805</v>
      </c>
      <c r="T64" s="63"/>
    </row>
    <row r="65" spans="2:20" s="65" customFormat="1">
      <c r="B65" s="69">
        <v>3</v>
      </c>
      <c r="C65" s="65">
        <v>1</v>
      </c>
      <c r="D65" s="65">
        <v>1</v>
      </c>
      <c r="F65" s="22">
        <f t="shared" si="0"/>
        <v>3</v>
      </c>
      <c r="G65" s="69" t="s">
        <v>54</v>
      </c>
      <c r="H65" s="64" t="s">
        <v>1780</v>
      </c>
      <c r="I65" s="4"/>
      <c r="J65" s="4"/>
      <c r="K65" s="4">
        <v>2027411</v>
      </c>
      <c r="L65" s="4"/>
      <c r="M65" s="65">
        <v>1784560</v>
      </c>
      <c r="O65" s="65">
        <v>1891844</v>
      </c>
      <c r="Q65" s="65">
        <v>1922995</v>
      </c>
      <c r="S65" s="65">
        <v>1891774</v>
      </c>
    </row>
    <row r="66" spans="2:20" s="65" customFormat="1" hidden="1">
      <c r="F66" s="22"/>
      <c r="H66" s="65" t="s">
        <v>1777</v>
      </c>
      <c r="I66" s="4"/>
      <c r="J66" s="4"/>
      <c r="K66" s="4">
        <v>1447407</v>
      </c>
      <c r="L66" s="4"/>
      <c r="M66" s="4">
        <v>1138884</v>
      </c>
      <c r="N66" s="4"/>
      <c r="O66" s="4">
        <v>1286847</v>
      </c>
      <c r="P66" s="4"/>
      <c r="Q66" s="4">
        <v>1318417</v>
      </c>
      <c r="R66" s="63"/>
      <c r="S66" s="63"/>
      <c r="T66" s="63"/>
    </row>
    <row r="67" spans="2:20" s="65" customFormat="1" hidden="1">
      <c r="F67" s="22"/>
      <c r="H67" s="65" t="s">
        <v>1778</v>
      </c>
      <c r="I67" s="4"/>
      <c r="J67" s="4"/>
      <c r="K67" s="4">
        <v>397745</v>
      </c>
      <c r="L67" s="4"/>
      <c r="M67" s="4">
        <v>446429</v>
      </c>
      <c r="N67" s="4"/>
      <c r="O67" s="4">
        <v>416948</v>
      </c>
      <c r="P67" s="4"/>
      <c r="Q67" s="4">
        <v>416703</v>
      </c>
      <c r="R67" s="63"/>
      <c r="S67" s="63"/>
      <c r="T67" s="63"/>
    </row>
    <row r="68" spans="2:20" s="65" customFormat="1" hidden="1">
      <c r="F68" s="22"/>
      <c r="H68" s="65" t="s">
        <v>1779</v>
      </c>
      <c r="I68" s="4"/>
      <c r="J68" s="4"/>
      <c r="K68" s="4">
        <v>182259</v>
      </c>
      <c r="L68" s="4"/>
      <c r="M68" s="4">
        <v>199247</v>
      </c>
      <c r="N68" s="4"/>
      <c r="O68" s="4">
        <v>188049</v>
      </c>
      <c r="P68" s="4"/>
      <c r="Q68" s="4">
        <v>187875</v>
      </c>
      <c r="R68" s="63"/>
      <c r="S68" s="63"/>
      <c r="T68" s="63"/>
    </row>
    <row r="69" spans="2:20" s="65" customFormat="1">
      <c r="B69" s="69">
        <v>3</v>
      </c>
      <c r="C69" s="65">
        <v>1</v>
      </c>
      <c r="D69" s="65">
        <v>2</v>
      </c>
      <c r="F69" s="22">
        <f t="shared" si="0"/>
        <v>3</v>
      </c>
      <c r="G69" s="69" t="s">
        <v>56</v>
      </c>
      <c r="H69" s="64" t="s">
        <v>1781</v>
      </c>
      <c r="I69" s="63"/>
      <c r="J69" s="63"/>
      <c r="K69" s="4">
        <v>38543</v>
      </c>
      <c r="L69" s="4"/>
      <c r="M69" s="63">
        <v>46304</v>
      </c>
      <c r="N69" s="63"/>
      <c r="O69" s="63">
        <v>45072.5</v>
      </c>
      <c r="P69" s="63"/>
      <c r="Q69" s="63">
        <v>46304</v>
      </c>
      <c r="R69" s="63"/>
      <c r="S69" s="63">
        <v>63555</v>
      </c>
      <c r="T69" s="63"/>
    </row>
    <row r="70" spans="2:20" s="65" customFormat="1">
      <c r="B70" s="69">
        <v>3</v>
      </c>
      <c r="C70" s="65">
        <v>1</v>
      </c>
      <c r="D70" s="65">
        <v>3</v>
      </c>
      <c r="F70" s="22">
        <f t="shared" si="0"/>
        <v>3</v>
      </c>
      <c r="G70" s="69" t="s">
        <v>58</v>
      </c>
      <c r="H70" s="64" t="s">
        <v>1782</v>
      </c>
      <c r="I70" s="63"/>
      <c r="J70" s="63"/>
      <c r="K70" s="4">
        <v>17889</v>
      </c>
      <c r="L70" s="4"/>
      <c r="M70" s="63">
        <v>18587</v>
      </c>
      <c r="N70" s="63"/>
      <c r="O70" s="63">
        <v>17757</v>
      </c>
      <c r="P70" s="63"/>
      <c r="Q70" s="63">
        <v>17669</v>
      </c>
      <c r="R70" s="63"/>
      <c r="S70" s="63">
        <v>17476</v>
      </c>
      <c r="T70" s="63"/>
    </row>
    <row r="71" spans="2:20" s="65" customFormat="1">
      <c r="B71" s="69">
        <v>3</v>
      </c>
      <c r="C71" s="65">
        <v>2</v>
      </c>
      <c r="D71" s="65">
        <v>0</v>
      </c>
      <c r="F71" s="22">
        <f t="shared" si="0"/>
        <v>3</v>
      </c>
      <c r="G71" s="69" t="s">
        <v>67</v>
      </c>
      <c r="H71" s="62" t="s">
        <v>1784</v>
      </c>
      <c r="I71" s="63"/>
      <c r="J71" s="63"/>
      <c r="K71" s="63">
        <v>27928</v>
      </c>
      <c r="L71" s="63"/>
      <c r="M71" s="65">
        <v>100001</v>
      </c>
      <c r="O71" s="65">
        <v>32508</v>
      </c>
      <c r="Q71" s="65">
        <v>100001</v>
      </c>
      <c r="S71" s="65">
        <v>25001</v>
      </c>
    </row>
    <row r="72" spans="2:20" s="65" customFormat="1">
      <c r="B72" s="69">
        <v>3</v>
      </c>
      <c r="C72" s="65">
        <v>2</v>
      </c>
      <c r="D72" s="65">
        <v>1</v>
      </c>
      <c r="F72" s="22">
        <f t="shared" si="0"/>
        <v>3</v>
      </c>
      <c r="G72" s="69" t="s">
        <v>69</v>
      </c>
      <c r="H72" s="62" t="s">
        <v>1785</v>
      </c>
      <c r="I72" s="63"/>
      <c r="J72" s="63"/>
      <c r="K72" s="63">
        <v>26265</v>
      </c>
      <c r="L72" s="63"/>
      <c r="M72" s="63">
        <v>100001</v>
      </c>
      <c r="N72" s="63"/>
      <c r="O72" s="63">
        <v>32303</v>
      </c>
      <c r="P72" s="63"/>
      <c r="Q72" s="63">
        <v>100001</v>
      </c>
      <c r="R72" s="63"/>
      <c r="S72" s="63">
        <v>25001</v>
      </c>
      <c r="T72" s="63"/>
    </row>
    <row r="73" spans="2:20" s="65" customFormat="1" hidden="1">
      <c r="F73" s="22"/>
      <c r="H73" s="64" t="s">
        <v>1788</v>
      </c>
      <c r="I73" s="4"/>
      <c r="J73" s="4"/>
      <c r="K73" s="4">
        <v>7769</v>
      </c>
      <c r="L73" s="4"/>
      <c r="M73" s="4">
        <v>100000</v>
      </c>
      <c r="N73" s="4"/>
      <c r="O73" s="4">
        <v>12567</v>
      </c>
      <c r="P73" s="4"/>
      <c r="Q73" s="4">
        <v>100000</v>
      </c>
      <c r="R73" s="63"/>
      <c r="S73" s="63"/>
      <c r="T73" s="63"/>
    </row>
    <row r="74" spans="2:20" s="65" customFormat="1" hidden="1">
      <c r="F74" s="22"/>
      <c r="H74" s="64" t="s">
        <v>1789</v>
      </c>
      <c r="I74" s="4"/>
      <c r="J74" s="4"/>
      <c r="K74" s="4">
        <v>18496</v>
      </c>
      <c r="L74" s="4"/>
      <c r="M74" s="4">
        <v>1</v>
      </c>
      <c r="N74" s="4"/>
      <c r="O74" s="4">
        <v>19736</v>
      </c>
      <c r="P74" s="4"/>
      <c r="Q74" s="4">
        <v>1</v>
      </c>
      <c r="R74" s="63"/>
      <c r="S74" s="63"/>
      <c r="T74" s="63"/>
    </row>
    <row r="75" spans="2:20" s="65" customFormat="1">
      <c r="B75" s="69">
        <v>3</v>
      </c>
      <c r="C75" s="65">
        <v>2</v>
      </c>
      <c r="D75" s="65">
        <v>2</v>
      </c>
      <c r="F75" s="22">
        <f t="shared" ref="F75:F135" si="1">COUNT(B75:E75)</f>
        <v>3</v>
      </c>
      <c r="G75" s="69" t="s">
        <v>72</v>
      </c>
      <c r="H75" s="65" t="s">
        <v>1940</v>
      </c>
      <c r="M75" s="63"/>
      <c r="N75" s="63"/>
      <c r="O75" s="63">
        <v>65</v>
      </c>
      <c r="P75" s="63"/>
      <c r="Q75" s="63"/>
      <c r="R75" s="63"/>
      <c r="S75" s="63"/>
      <c r="T75" s="63"/>
    </row>
    <row r="76" spans="2:20" s="65" customFormat="1">
      <c r="B76" s="69">
        <v>3</v>
      </c>
      <c r="C76" s="65">
        <v>2</v>
      </c>
      <c r="D76" s="65">
        <v>2</v>
      </c>
      <c r="F76" s="22">
        <f t="shared" si="1"/>
        <v>3</v>
      </c>
      <c r="G76" s="69" t="s">
        <v>72</v>
      </c>
      <c r="H76" s="62" t="s">
        <v>1786</v>
      </c>
      <c r="I76" s="63"/>
      <c r="J76" s="63"/>
      <c r="K76" s="63">
        <v>1500</v>
      </c>
      <c r="L76" s="63"/>
      <c r="M76" s="63">
        <v>0</v>
      </c>
      <c r="N76" s="63"/>
      <c r="O76" s="63">
        <v>140</v>
      </c>
      <c r="P76" s="63"/>
      <c r="Q76" s="63"/>
      <c r="R76" s="63"/>
      <c r="S76" s="63"/>
      <c r="T76" s="63"/>
    </row>
    <row r="77" spans="2:20" s="65" customFormat="1">
      <c r="B77" s="69">
        <v>3</v>
      </c>
      <c r="C77" s="65">
        <v>2</v>
      </c>
      <c r="D77" s="65">
        <v>3</v>
      </c>
      <c r="F77" s="22">
        <f t="shared" si="1"/>
        <v>3</v>
      </c>
      <c r="G77" s="69" t="s">
        <v>1069</v>
      </c>
      <c r="H77" s="62" t="s">
        <v>1787</v>
      </c>
      <c r="I77" s="63"/>
      <c r="J77" s="63"/>
      <c r="K77" s="63">
        <v>163</v>
      </c>
      <c r="L77" s="63"/>
      <c r="M77" s="31"/>
      <c r="N77" s="31"/>
      <c r="O77" s="31"/>
      <c r="P77" s="31"/>
      <c r="Q77" s="31"/>
      <c r="R77" s="31"/>
      <c r="S77" s="31"/>
      <c r="T77" s="31"/>
    </row>
    <row r="78" spans="2:20" s="65" customFormat="1">
      <c r="B78" s="69">
        <v>4</v>
      </c>
      <c r="F78" s="22">
        <f t="shared" si="1"/>
        <v>1</v>
      </c>
      <c r="G78" s="69" t="s">
        <v>78</v>
      </c>
      <c r="H78" s="62" t="s">
        <v>817</v>
      </c>
      <c r="I78" s="63">
        <v>415104</v>
      </c>
      <c r="J78" s="63"/>
      <c r="K78" s="63">
        <v>511231</v>
      </c>
      <c r="L78" s="63"/>
      <c r="M78" s="63">
        <v>513102</v>
      </c>
      <c r="N78" s="63"/>
      <c r="O78" s="63">
        <v>558708</v>
      </c>
      <c r="P78" s="63"/>
      <c r="Q78" s="63">
        <v>394341</v>
      </c>
      <c r="R78" s="63"/>
      <c r="S78" s="63">
        <v>555911</v>
      </c>
      <c r="T78" s="63"/>
    </row>
    <row r="79" spans="2:20" s="65" customFormat="1">
      <c r="B79" s="69">
        <v>4</v>
      </c>
      <c r="C79" s="65">
        <v>1</v>
      </c>
      <c r="F79" s="22">
        <f t="shared" si="1"/>
        <v>2</v>
      </c>
      <c r="G79" s="69" t="s">
        <v>80</v>
      </c>
      <c r="H79" s="62" t="s">
        <v>817</v>
      </c>
      <c r="I79" s="63">
        <v>415104</v>
      </c>
      <c r="J79" s="63"/>
      <c r="K79" s="63">
        <v>511231</v>
      </c>
      <c r="L79" s="63"/>
      <c r="M79" s="63">
        <v>513102</v>
      </c>
      <c r="N79" s="63"/>
      <c r="O79" s="63">
        <v>558708</v>
      </c>
      <c r="P79" s="63"/>
      <c r="Q79" s="63">
        <v>394341</v>
      </c>
      <c r="R79" s="63"/>
      <c r="S79" s="63">
        <v>555911</v>
      </c>
      <c r="T79" s="63"/>
    </row>
    <row r="80" spans="2:20" s="65" customFormat="1">
      <c r="B80" s="69">
        <v>4</v>
      </c>
      <c r="C80" s="65">
        <v>1</v>
      </c>
      <c r="D80" s="65">
        <v>1</v>
      </c>
      <c r="F80" s="22">
        <f t="shared" si="1"/>
        <v>3</v>
      </c>
      <c r="G80" s="69" t="s">
        <v>81</v>
      </c>
      <c r="H80" s="62" t="s">
        <v>817</v>
      </c>
      <c r="I80" s="63">
        <v>415104</v>
      </c>
      <c r="J80" s="63"/>
      <c r="K80" s="63">
        <v>511231</v>
      </c>
      <c r="L80" s="63"/>
      <c r="M80" s="63">
        <v>513102</v>
      </c>
      <c r="N80" s="63"/>
      <c r="O80" s="63">
        <v>558708</v>
      </c>
      <c r="P80" s="63"/>
      <c r="Q80" s="63">
        <v>394341</v>
      </c>
      <c r="R80" s="63"/>
      <c r="S80" s="63">
        <v>555911</v>
      </c>
      <c r="T80" s="63"/>
    </row>
    <row r="81" spans="2:20" s="65" customFormat="1" hidden="1">
      <c r="B81" s="69"/>
      <c r="F81" s="22"/>
      <c r="G81" s="69"/>
      <c r="H81" s="64" t="s">
        <v>1791</v>
      </c>
      <c r="I81" s="4">
        <v>349512</v>
      </c>
      <c r="J81" s="4"/>
      <c r="K81" s="4">
        <v>432814</v>
      </c>
      <c r="L81" s="4"/>
      <c r="M81" s="4">
        <v>417057</v>
      </c>
      <c r="N81" s="4"/>
      <c r="O81" s="4">
        <v>451315.57</v>
      </c>
      <c r="P81" s="4"/>
      <c r="Q81" s="4">
        <v>307457</v>
      </c>
      <c r="R81" s="63"/>
      <c r="S81" s="63"/>
      <c r="T81" s="63"/>
    </row>
    <row r="82" spans="2:20" s="65" customFormat="1" hidden="1">
      <c r="B82" s="69"/>
      <c r="F82" s="22"/>
      <c r="G82" s="69"/>
      <c r="H82" s="64" t="s">
        <v>553</v>
      </c>
      <c r="I82" s="4">
        <v>59975</v>
      </c>
      <c r="J82" s="4"/>
      <c r="K82" s="4">
        <v>76665</v>
      </c>
      <c r="L82" s="4"/>
      <c r="M82" s="4">
        <v>94292</v>
      </c>
      <c r="N82" s="4"/>
      <c r="O82" s="4">
        <v>105626</v>
      </c>
      <c r="P82" s="4"/>
      <c r="Q82" s="4">
        <v>85118</v>
      </c>
      <c r="R82" s="63"/>
      <c r="S82" s="63"/>
      <c r="T82" s="63"/>
    </row>
    <row r="83" spans="2:20" s="65" customFormat="1" hidden="1">
      <c r="B83" s="69"/>
      <c r="F83" s="22"/>
      <c r="G83" s="69"/>
      <c r="H83" s="64" t="s">
        <v>554</v>
      </c>
      <c r="I83" s="4">
        <v>4234</v>
      </c>
      <c r="J83" s="4"/>
      <c r="K83" s="31"/>
      <c r="L83" s="31"/>
      <c r="M83" s="31"/>
      <c r="N83" s="31"/>
      <c r="O83" s="31"/>
      <c r="P83" s="31"/>
      <c r="Q83" s="31"/>
      <c r="R83" s="63"/>
      <c r="S83" s="63"/>
      <c r="T83" s="63"/>
    </row>
    <row r="84" spans="2:20" s="65" customFormat="1" hidden="1">
      <c r="B84" s="69"/>
      <c r="F84" s="22"/>
      <c r="G84" s="69"/>
      <c r="H84" s="64" t="s">
        <v>1790</v>
      </c>
      <c r="I84" s="4">
        <v>1382</v>
      </c>
      <c r="J84" s="4"/>
      <c r="K84" s="4">
        <v>1752</v>
      </c>
      <c r="L84" s="4"/>
      <c r="M84" s="4">
        <v>1752</v>
      </c>
      <c r="N84" s="4"/>
      <c r="O84" s="4">
        <v>1766.45</v>
      </c>
      <c r="P84" s="4"/>
      <c r="Q84" s="4">
        <v>1766</v>
      </c>
      <c r="R84" s="63"/>
      <c r="S84" s="63"/>
      <c r="T84" s="63"/>
    </row>
    <row r="85" spans="2:20" s="65" customFormat="1">
      <c r="B85" s="69">
        <v>5</v>
      </c>
      <c r="F85" s="22">
        <f t="shared" si="1"/>
        <v>1</v>
      </c>
      <c r="G85" s="69" t="s">
        <v>3447</v>
      </c>
      <c r="H85" s="62" t="s">
        <v>3448</v>
      </c>
      <c r="I85" s="63">
        <v>1462515</v>
      </c>
      <c r="J85" s="63"/>
      <c r="K85" s="63">
        <v>1579939</v>
      </c>
      <c r="L85" s="63"/>
      <c r="M85" s="63">
        <v>1895382</v>
      </c>
      <c r="N85" s="63"/>
      <c r="O85" s="63">
        <v>1897929.84</v>
      </c>
      <c r="P85" s="63"/>
      <c r="Q85" s="63">
        <v>1897930</v>
      </c>
      <c r="R85" s="63"/>
      <c r="S85" s="63">
        <v>2136545</v>
      </c>
      <c r="T85" s="63"/>
    </row>
    <row r="86" spans="2:20" s="65" customFormat="1">
      <c r="B86" s="69">
        <v>5</v>
      </c>
      <c r="C86" s="65">
        <v>1</v>
      </c>
      <c r="F86" s="22">
        <f t="shared" si="1"/>
        <v>2</v>
      </c>
      <c r="G86" s="69" t="s">
        <v>3449</v>
      </c>
      <c r="H86" s="62" t="s">
        <v>3448</v>
      </c>
      <c r="I86" s="63">
        <v>1462515</v>
      </c>
      <c r="J86" s="63"/>
      <c r="K86" s="63">
        <v>1579939</v>
      </c>
      <c r="L86" s="63"/>
      <c r="M86" s="63">
        <v>1895382</v>
      </c>
      <c r="N86" s="63"/>
      <c r="O86" s="63">
        <v>1897929.84</v>
      </c>
      <c r="P86" s="63"/>
      <c r="Q86" s="63">
        <v>1897930</v>
      </c>
      <c r="R86" s="63"/>
      <c r="S86" s="63">
        <v>2136545</v>
      </c>
      <c r="T86" s="63"/>
    </row>
    <row r="87" spans="2:20" s="65" customFormat="1">
      <c r="B87" s="69">
        <v>5</v>
      </c>
      <c r="C87" s="65">
        <v>1</v>
      </c>
      <c r="D87" s="65">
        <v>1</v>
      </c>
      <c r="F87" s="22">
        <f t="shared" si="1"/>
        <v>3</v>
      </c>
      <c r="G87" s="69" t="s">
        <v>280</v>
      </c>
      <c r="H87" s="62" t="s">
        <v>3448</v>
      </c>
      <c r="I87" s="63">
        <v>1462515</v>
      </c>
      <c r="J87" s="63"/>
      <c r="K87" s="63">
        <v>1579939</v>
      </c>
      <c r="L87" s="63"/>
      <c r="M87" s="63">
        <v>1895382</v>
      </c>
      <c r="N87" s="63"/>
      <c r="O87" s="63">
        <v>1897929.84</v>
      </c>
      <c r="P87" s="63"/>
      <c r="Q87" s="63">
        <v>1897930</v>
      </c>
      <c r="R87" s="63"/>
      <c r="S87" s="63">
        <v>2136545</v>
      </c>
      <c r="T87" s="63"/>
    </row>
    <row r="88" spans="2:20" s="4" customFormat="1">
      <c r="B88" s="69">
        <v>6</v>
      </c>
      <c r="F88" s="22">
        <f t="shared" si="1"/>
        <v>1</v>
      </c>
      <c r="G88" s="69" t="s">
        <v>1792</v>
      </c>
      <c r="H88" s="62" t="s">
        <v>555</v>
      </c>
      <c r="I88" s="63">
        <v>432216</v>
      </c>
      <c r="J88" s="63"/>
      <c r="K88" s="63">
        <v>489058</v>
      </c>
      <c r="L88" s="63"/>
      <c r="M88" s="63">
        <v>728833</v>
      </c>
      <c r="N88" s="63"/>
      <c r="O88" s="63">
        <v>586381.5</v>
      </c>
      <c r="P88" s="63"/>
      <c r="Q88" s="63">
        <v>732400</v>
      </c>
      <c r="R88" s="63"/>
      <c r="S88" s="63">
        <v>684444</v>
      </c>
      <c r="T88" s="63"/>
    </row>
    <row r="89" spans="2:20" s="4" customFormat="1">
      <c r="B89" s="69">
        <v>6</v>
      </c>
      <c r="C89" s="4">
        <v>1</v>
      </c>
      <c r="F89" s="22">
        <f t="shared" si="1"/>
        <v>2</v>
      </c>
      <c r="G89" s="69" t="s">
        <v>1793</v>
      </c>
      <c r="H89" s="62" t="s">
        <v>331</v>
      </c>
      <c r="I89" s="63"/>
      <c r="J89" s="63"/>
      <c r="K89" s="63">
        <v>56432</v>
      </c>
      <c r="L89" s="63"/>
      <c r="M89" s="63">
        <f>SUM(M90:M91)</f>
        <v>64891</v>
      </c>
      <c r="N89" s="63"/>
      <c r="O89" s="63">
        <v>62829.55</v>
      </c>
      <c r="P89" s="63"/>
      <c r="Q89" s="63">
        <v>63973</v>
      </c>
      <c r="R89" s="63"/>
      <c r="S89" s="63">
        <v>81031</v>
      </c>
      <c r="T89" s="63"/>
    </row>
    <row r="90" spans="2:20" s="4" customFormat="1">
      <c r="B90" s="69">
        <v>6</v>
      </c>
      <c r="C90" s="4">
        <v>1</v>
      </c>
      <c r="D90" s="4">
        <v>1</v>
      </c>
      <c r="F90" s="22">
        <f t="shared" si="1"/>
        <v>3</v>
      </c>
      <c r="G90" s="69" t="s">
        <v>225</v>
      </c>
      <c r="H90" s="62" t="s">
        <v>1794</v>
      </c>
      <c r="I90" s="63"/>
      <c r="J90" s="63"/>
      <c r="K90" s="63">
        <v>38543</v>
      </c>
      <c r="L90" s="63"/>
      <c r="M90" s="63">
        <v>46304</v>
      </c>
      <c r="N90" s="63"/>
      <c r="O90" s="63">
        <v>45072.55</v>
      </c>
      <c r="P90" s="63"/>
      <c r="Q90" s="63">
        <v>46304</v>
      </c>
      <c r="R90" s="63"/>
      <c r="S90" s="63">
        <v>63555</v>
      </c>
      <c r="T90" s="63"/>
    </row>
    <row r="91" spans="2:20" s="4" customFormat="1">
      <c r="B91" s="69">
        <v>6</v>
      </c>
      <c r="C91" s="4">
        <v>1</v>
      </c>
      <c r="D91" s="4">
        <v>2</v>
      </c>
      <c r="F91" s="22">
        <f t="shared" si="1"/>
        <v>3</v>
      </c>
      <c r="G91" s="69" t="s">
        <v>226</v>
      </c>
      <c r="H91" s="62" t="s">
        <v>1795</v>
      </c>
      <c r="I91" s="63"/>
      <c r="J91" s="63"/>
      <c r="K91" s="63">
        <v>17889</v>
      </c>
      <c r="L91" s="63"/>
      <c r="M91" s="63">
        <v>18587</v>
      </c>
      <c r="N91" s="63"/>
      <c r="O91" s="63">
        <v>17757</v>
      </c>
      <c r="P91" s="63"/>
      <c r="Q91" s="63">
        <v>17669</v>
      </c>
      <c r="R91" s="63"/>
      <c r="S91" s="63">
        <v>17476</v>
      </c>
      <c r="T91" s="63"/>
    </row>
    <row r="92" spans="2:20" s="4" customFormat="1">
      <c r="B92" s="69">
        <v>6</v>
      </c>
      <c r="C92" s="4">
        <v>2</v>
      </c>
      <c r="F92" s="22">
        <f t="shared" si="1"/>
        <v>2</v>
      </c>
      <c r="G92" s="69" t="s">
        <v>3215</v>
      </c>
      <c r="H92" s="62" t="s">
        <v>341</v>
      </c>
      <c r="I92" s="63"/>
      <c r="J92" s="63"/>
      <c r="K92" s="63">
        <v>432626</v>
      </c>
      <c r="L92" s="63"/>
      <c r="M92" s="4">
        <f>M93+M95</f>
        <v>663942</v>
      </c>
      <c r="O92" s="4">
        <v>523552</v>
      </c>
      <c r="Q92" s="4">
        <v>668427</v>
      </c>
      <c r="S92" s="4">
        <v>603413</v>
      </c>
    </row>
    <row r="93" spans="2:20" s="4" customFormat="1">
      <c r="B93" s="69">
        <v>6</v>
      </c>
      <c r="C93" s="4">
        <v>2</v>
      </c>
      <c r="D93" s="4">
        <v>1</v>
      </c>
      <c r="F93" s="22">
        <f t="shared" si="1"/>
        <v>3</v>
      </c>
      <c r="G93" s="69" t="s">
        <v>1796</v>
      </c>
      <c r="H93" s="62" t="s">
        <v>341</v>
      </c>
      <c r="I93" s="63"/>
      <c r="J93" s="63"/>
      <c r="K93" s="63">
        <v>39295</v>
      </c>
      <c r="L93" s="63"/>
      <c r="M93" s="63">
        <v>150000</v>
      </c>
      <c r="N93" s="63"/>
      <c r="O93" s="63">
        <v>32617</v>
      </c>
      <c r="P93" s="63"/>
      <c r="Q93" s="63">
        <v>15000</v>
      </c>
      <c r="R93" s="63"/>
      <c r="S93" s="63">
        <v>70000</v>
      </c>
      <c r="T93" s="63"/>
    </row>
    <row r="94" spans="2:20" s="4" customFormat="1" hidden="1">
      <c r="B94" s="69"/>
      <c r="F94" s="22"/>
      <c r="G94" s="69"/>
      <c r="H94" s="64" t="s">
        <v>2922</v>
      </c>
      <c r="Q94" s="4">
        <v>15000</v>
      </c>
      <c r="R94" s="63"/>
      <c r="S94" s="63"/>
      <c r="T94" s="63"/>
    </row>
    <row r="95" spans="2:20" s="4" customFormat="1">
      <c r="B95" s="69">
        <v>6</v>
      </c>
      <c r="C95" s="4">
        <v>2</v>
      </c>
      <c r="D95" s="4">
        <v>2</v>
      </c>
      <c r="F95" s="22">
        <f t="shared" si="1"/>
        <v>3</v>
      </c>
      <c r="G95" s="69" t="s">
        <v>1797</v>
      </c>
      <c r="H95" s="62" t="s">
        <v>1785</v>
      </c>
      <c r="I95" s="63"/>
      <c r="J95" s="63"/>
      <c r="K95" s="63">
        <v>393331</v>
      </c>
      <c r="L95" s="63"/>
      <c r="M95" s="63">
        <v>513942</v>
      </c>
      <c r="N95" s="63"/>
      <c r="O95" s="63">
        <v>490935</v>
      </c>
      <c r="P95" s="63"/>
      <c r="Q95" s="63">
        <v>518427</v>
      </c>
      <c r="R95" s="63"/>
      <c r="S95" s="63">
        <v>533413</v>
      </c>
      <c r="T95" s="63"/>
    </row>
    <row r="96" spans="2:20" s="4" customFormat="1">
      <c r="B96" s="69">
        <v>7</v>
      </c>
      <c r="C96" s="4">
        <v>0</v>
      </c>
      <c r="D96" s="4">
        <v>0</v>
      </c>
      <c r="F96" s="22">
        <f t="shared" si="1"/>
        <v>3</v>
      </c>
      <c r="G96" s="69" t="s">
        <v>3451</v>
      </c>
      <c r="H96" s="62" t="s">
        <v>3450</v>
      </c>
      <c r="I96" s="63">
        <v>745699</v>
      </c>
      <c r="J96" s="63"/>
      <c r="K96" s="63">
        <v>1006809</v>
      </c>
      <c r="L96" s="63"/>
      <c r="M96" s="63">
        <v>1010595</v>
      </c>
      <c r="N96" s="63"/>
      <c r="O96" s="63">
        <v>1047244</v>
      </c>
      <c r="P96" s="63"/>
      <c r="Q96" s="63">
        <v>1010595</v>
      </c>
      <c r="R96" s="63"/>
      <c r="S96" s="63">
        <v>1065875</v>
      </c>
      <c r="T96" s="63"/>
    </row>
    <row r="97" spans="2:20" s="4" customFormat="1">
      <c r="B97" s="69">
        <v>7</v>
      </c>
      <c r="C97" s="4">
        <v>1</v>
      </c>
      <c r="D97" s="4">
        <v>0</v>
      </c>
      <c r="F97" s="22">
        <f t="shared" si="1"/>
        <v>3</v>
      </c>
      <c r="G97" s="69" t="s">
        <v>3453</v>
      </c>
      <c r="H97" s="62" t="s">
        <v>3450</v>
      </c>
      <c r="I97" s="63">
        <v>745699</v>
      </c>
      <c r="J97" s="63"/>
      <c r="K97" s="63">
        <v>1006809</v>
      </c>
      <c r="L97" s="63"/>
      <c r="M97" s="63">
        <v>1010595</v>
      </c>
      <c r="N97" s="63"/>
      <c r="O97" s="63">
        <v>1047244</v>
      </c>
      <c r="P97" s="63"/>
      <c r="Q97" s="63">
        <v>1010595</v>
      </c>
      <c r="R97" s="63"/>
      <c r="S97" s="63">
        <v>1065875</v>
      </c>
      <c r="T97" s="63"/>
    </row>
    <row r="98" spans="2:20" s="4" customFormat="1">
      <c r="B98" s="69">
        <v>7</v>
      </c>
      <c r="C98" s="4">
        <v>1</v>
      </c>
      <c r="D98" s="4">
        <v>1</v>
      </c>
      <c r="F98" s="22">
        <f t="shared" si="1"/>
        <v>3</v>
      </c>
      <c r="G98" s="69" t="s">
        <v>3452</v>
      </c>
      <c r="H98" s="62" t="s">
        <v>3450</v>
      </c>
      <c r="I98" s="63">
        <v>745699</v>
      </c>
      <c r="J98" s="63"/>
      <c r="K98" s="63">
        <v>1006809</v>
      </c>
      <c r="L98" s="63"/>
      <c r="M98" s="63">
        <v>1010595</v>
      </c>
      <c r="N98" s="63"/>
      <c r="O98" s="63">
        <v>1047244</v>
      </c>
      <c r="P98" s="63"/>
      <c r="Q98" s="63">
        <v>1010595</v>
      </c>
      <c r="R98" s="63"/>
      <c r="S98" s="63">
        <v>1065875</v>
      </c>
      <c r="T98" s="63"/>
    </row>
    <row r="99" spans="2:20" s="4" customFormat="1">
      <c r="B99" s="69">
        <v>7</v>
      </c>
      <c r="C99" s="4">
        <v>1</v>
      </c>
      <c r="D99" s="4">
        <v>1</v>
      </c>
      <c r="E99" s="4">
        <v>1</v>
      </c>
      <c r="F99" s="22">
        <f t="shared" si="1"/>
        <v>4</v>
      </c>
      <c r="G99" s="69" t="s">
        <v>3454</v>
      </c>
      <c r="H99" s="64" t="s">
        <v>1798</v>
      </c>
      <c r="K99" s="4">
        <v>217457</v>
      </c>
      <c r="M99" s="4">
        <v>179888</v>
      </c>
      <c r="O99" s="4">
        <v>240027</v>
      </c>
      <c r="Q99" s="4">
        <v>179888</v>
      </c>
      <c r="R99" s="63"/>
      <c r="S99" s="63">
        <v>253002</v>
      </c>
      <c r="T99" s="63"/>
    </row>
    <row r="100" spans="2:20" s="4" customFormat="1">
      <c r="B100" s="69">
        <v>7</v>
      </c>
      <c r="C100" s="4">
        <v>1</v>
      </c>
      <c r="D100" s="4">
        <v>1</v>
      </c>
      <c r="E100" s="4">
        <v>2</v>
      </c>
      <c r="F100" s="22">
        <f t="shared" si="1"/>
        <v>4</v>
      </c>
      <c r="G100" s="69" t="s">
        <v>3455</v>
      </c>
      <c r="H100" s="64" t="s">
        <v>1799</v>
      </c>
      <c r="K100" s="4">
        <v>789352</v>
      </c>
      <c r="M100" s="4">
        <v>830707</v>
      </c>
      <c r="O100" s="4">
        <v>807217</v>
      </c>
      <c r="Q100" s="4">
        <v>830707</v>
      </c>
      <c r="R100" s="63"/>
      <c r="S100" s="63">
        <v>812002</v>
      </c>
      <c r="T100" s="63"/>
    </row>
    <row r="101" spans="2:20" s="4" customFormat="1">
      <c r="B101" s="69">
        <v>8</v>
      </c>
      <c r="C101" s="4">
        <v>0</v>
      </c>
      <c r="D101" s="4">
        <v>0</v>
      </c>
      <c r="F101" s="22">
        <f t="shared" si="1"/>
        <v>3</v>
      </c>
      <c r="G101" s="69" t="s">
        <v>3456</v>
      </c>
      <c r="H101" s="62" t="s">
        <v>556</v>
      </c>
      <c r="I101" s="63">
        <v>220</v>
      </c>
      <c r="J101" s="63"/>
      <c r="K101" s="63">
        <v>25</v>
      </c>
      <c r="L101" s="63"/>
      <c r="M101" s="63">
        <v>1</v>
      </c>
      <c r="N101" s="63"/>
      <c r="O101" s="63">
        <v>5.0999999999999997E-2</v>
      </c>
      <c r="P101" s="63"/>
      <c r="Q101" s="63">
        <v>1</v>
      </c>
      <c r="R101" s="63"/>
      <c r="S101" s="63">
        <v>1</v>
      </c>
      <c r="T101" s="63"/>
    </row>
    <row r="102" spans="2:20" s="4" customFormat="1">
      <c r="B102" s="69">
        <v>8</v>
      </c>
      <c r="C102" s="4">
        <v>1</v>
      </c>
      <c r="D102" s="4">
        <v>0</v>
      </c>
      <c r="F102" s="22">
        <f t="shared" si="1"/>
        <v>3</v>
      </c>
      <c r="G102" s="69" t="s">
        <v>3458</v>
      </c>
      <c r="H102" s="62" t="s">
        <v>3457</v>
      </c>
      <c r="I102" s="63">
        <v>220</v>
      </c>
      <c r="J102" s="63"/>
      <c r="K102" s="63">
        <v>25</v>
      </c>
      <c r="L102" s="63"/>
      <c r="M102" s="63">
        <v>1</v>
      </c>
      <c r="N102" s="63"/>
      <c r="O102" s="63">
        <v>5.0999999999999997E-2</v>
      </c>
      <c r="P102" s="63"/>
      <c r="Q102" s="63">
        <v>1</v>
      </c>
      <c r="R102" s="63"/>
      <c r="S102" s="63">
        <v>1</v>
      </c>
      <c r="T102" s="63"/>
    </row>
    <row r="103" spans="2:20" s="4" customFormat="1">
      <c r="B103" s="69">
        <v>8</v>
      </c>
      <c r="C103" s="4">
        <v>1</v>
      </c>
      <c r="D103" s="4">
        <v>1</v>
      </c>
      <c r="F103" s="22">
        <f t="shared" si="1"/>
        <v>3</v>
      </c>
      <c r="G103" s="69" t="s">
        <v>298</v>
      </c>
      <c r="H103" s="62" t="s">
        <v>3459</v>
      </c>
      <c r="I103" s="63">
        <v>220</v>
      </c>
      <c r="J103" s="63"/>
      <c r="K103" s="63">
        <v>25</v>
      </c>
      <c r="L103" s="4" t="s">
        <v>2192</v>
      </c>
      <c r="M103" s="4">
        <v>1</v>
      </c>
      <c r="N103" s="4" t="s">
        <v>2192</v>
      </c>
      <c r="O103" s="63">
        <v>5.0999999999999997E-2</v>
      </c>
      <c r="Q103" s="4">
        <v>1</v>
      </c>
      <c r="R103" s="63"/>
      <c r="S103" s="63">
        <v>1</v>
      </c>
      <c r="T103" s="63"/>
    </row>
    <row r="104" spans="2:20" s="4" customFormat="1">
      <c r="B104" s="69">
        <v>9</v>
      </c>
      <c r="C104" s="4">
        <v>0</v>
      </c>
      <c r="D104" s="4">
        <v>0</v>
      </c>
      <c r="F104" s="22">
        <f t="shared" si="1"/>
        <v>3</v>
      </c>
      <c r="G104" s="69" t="s">
        <v>399</v>
      </c>
      <c r="H104" s="62" t="s">
        <v>355</v>
      </c>
      <c r="I104" s="63">
        <v>1567207</v>
      </c>
      <c r="J104" s="63"/>
      <c r="K104" s="63">
        <v>1346604</v>
      </c>
      <c r="L104" s="63"/>
      <c r="M104" s="63">
        <v>1248819</v>
      </c>
      <c r="N104" s="63"/>
      <c r="O104" s="63">
        <v>1402267</v>
      </c>
      <c r="P104" s="63"/>
      <c r="Q104" s="63">
        <v>1313886</v>
      </c>
      <c r="R104" s="63"/>
      <c r="S104" s="63">
        <v>1357477</v>
      </c>
      <c r="T104" s="63"/>
    </row>
    <row r="105" spans="2:20" s="4" customFormat="1">
      <c r="B105" s="69">
        <v>9</v>
      </c>
      <c r="C105" s="4">
        <v>1</v>
      </c>
      <c r="D105" s="4">
        <v>0</v>
      </c>
      <c r="F105" s="22">
        <f t="shared" si="1"/>
        <v>3</v>
      </c>
      <c r="G105" s="69" t="s">
        <v>3460</v>
      </c>
      <c r="H105" s="62" t="s">
        <v>2470</v>
      </c>
      <c r="I105" s="63">
        <v>1233107</v>
      </c>
      <c r="J105" s="63"/>
      <c r="K105" s="63">
        <v>1221604</v>
      </c>
      <c r="L105" s="63"/>
      <c r="M105" s="63">
        <v>1248819</v>
      </c>
      <c r="N105" s="63"/>
      <c r="O105" s="63">
        <v>1402267</v>
      </c>
      <c r="P105" s="63"/>
      <c r="Q105" s="63">
        <v>1313886</v>
      </c>
      <c r="R105" s="63"/>
      <c r="S105" s="63">
        <v>1357477</v>
      </c>
      <c r="T105" s="63"/>
    </row>
    <row r="106" spans="2:20" s="4" customFormat="1">
      <c r="B106" s="69">
        <v>9</v>
      </c>
      <c r="C106" s="4">
        <v>1</v>
      </c>
      <c r="D106" s="4">
        <v>1</v>
      </c>
      <c r="F106" s="22">
        <f t="shared" si="1"/>
        <v>3</v>
      </c>
      <c r="G106" s="69" t="s">
        <v>402</v>
      </c>
      <c r="H106" s="62" t="s">
        <v>1897</v>
      </c>
      <c r="I106" s="63">
        <v>1233107</v>
      </c>
      <c r="J106" s="63"/>
      <c r="K106" s="63">
        <v>1221604</v>
      </c>
      <c r="L106" s="63"/>
      <c r="M106" s="63">
        <v>1248819</v>
      </c>
      <c r="N106" s="63"/>
      <c r="O106" s="63">
        <v>1402267</v>
      </c>
      <c r="P106" s="63"/>
      <c r="Q106" s="63">
        <v>1313886</v>
      </c>
      <c r="R106" s="63"/>
      <c r="S106" s="63">
        <v>1357477</v>
      </c>
      <c r="T106" s="63"/>
    </row>
    <row r="107" spans="2:20" s="4" customFormat="1" hidden="1">
      <c r="B107" s="69"/>
      <c r="F107" s="22"/>
      <c r="G107" s="69"/>
      <c r="H107" s="65" t="s">
        <v>1803</v>
      </c>
      <c r="I107" s="63"/>
      <c r="J107" s="63"/>
      <c r="K107" s="4">
        <v>128259</v>
      </c>
      <c r="M107" s="4">
        <v>128258</v>
      </c>
      <c r="N107" s="66"/>
      <c r="O107" s="4">
        <v>176555</v>
      </c>
      <c r="P107" s="63"/>
      <c r="Q107" s="4">
        <v>176554</v>
      </c>
      <c r="R107" s="63"/>
      <c r="S107" s="63"/>
      <c r="T107" s="63"/>
    </row>
    <row r="108" spans="2:20" s="4" customFormat="1" hidden="1">
      <c r="B108" s="69"/>
      <c r="F108" s="22"/>
      <c r="G108" s="69"/>
      <c r="H108" s="65" t="s">
        <v>1804</v>
      </c>
      <c r="I108" s="63"/>
      <c r="J108" s="63"/>
      <c r="K108" s="4">
        <v>43571</v>
      </c>
      <c r="M108" s="4">
        <v>43570</v>
      </c>
      <c r="N108" s="66"/>
      <c r="O108" s="4">
        <v>45042</v>
      </c>
      <c r="P108" s="63"/>
      <c r="Q108" s="4">
        <v>45042</v>
      </c>
      <c r="R108" s="63"/>
      <c r="S108" s="63"/>
      <c r="T108" s="63"/>
    </row>
    <row r="109" spans="2:20" s="4" customFormat="1">
      <c r="B109" s="69">
        <v>9</v>
      </c>
      <c r="C109" s="4">
        <v>1</v>
      </c>
      <c r="D109" s="4">
        <v>1</v>
      </c>
      <c r="E109" s="4">
        <v>1</v>
      </c>
      <c r="F109" s="22">
        <f t="shared" si="1"/>
        <v>4</v>
      </c>
      <c r="G109" s="69" t="s">
        <v>3461</v>
      </c>
      <c r="H109" s="64" t="s">
        <v>1800</v>
      </c>
      <c r="K109" s="4">
        <v>171829</v>
      </c>
      <c r="M109" s="4">
        <v>171828</v>
      </c>
      <c r="O109" s="4">
        <v>221597</v>
      </c>
      <c r="Q109" s="4">
        <v>221596</v>
      </c>
      <c r="S109" s="4">
        <v>283865</v>
      </c>
    </row>
    <row r="110" spans="2:20" s="4" customFormat="1">
      <c r="B110" s="69">
        <v>9</v>
      </c>
      <c r="C110" s="4">
        <v>1</v>
      </c>
      <c r="D110" s="4">
        <v>1</v>
      </c>
      <c r="E110" s="4">
        <v>2</v>
      </c>
      <c r="F110" s="22">
        <f t="shared" si="1"/>
        <v>4</v>
      </c>
      <c r="G110" s="69" t="s">
        <v>3462</v>
      </c>
      <c r="H110" s="64" t="s">
        <v>1801</v>
      </c>
      <c r="K110" s="4">
        <v>165515</v>
      </c>
      <c r="M110" s="4">
        <v>152791</v>
      </c>
      <c r="O110" s="4">
        <v>151776.5</v>
      </c>
      <c r="Q110" s="4">
        <v>168090</v>
      </c>
      <c r="R110" s="63"/>
      <c r="S110" s="63">
        <v>149412</v>
      </c>
      <c r="T110" s="63"/>
    </row>
    <row r="111" spans="2:20" s="4" customFormat="1">
      <c r="B111" s="69">
        <v>9</v>
      </c>
      <c r="C111" s="4">
        <v>1</v>
      </c>
      <c r="D111" s="4">
        <v>1</v>
      </c>
      <c r="E111" s="4">
        <v>3</v>
      </c>
      <c r="F111" s="22">
        <f t="shared" si="1"/>
        <v>4</v>
      </c>
      <c r="G111" s="69" t="s">
        <v>3463</v>
      </c>
      <c r="H111" s="64" t="s">
        <v>1786</v>
      </c>
      <c r="K111" s="4">
        <v>33947</v>
      </c>
      <c r="M111" s="4">
        <v>39200</v>
      </c>
      <c r="O111" s="4">
        <v>39893</v>
      </c>
      <c r="Q111" s="4">
        <v>39200</v>
      </c>
      <c r="R111" s="63"/>
      <c r="S111" s="63">
        <v>39200</v>
      </c>
      <c r="T111" s="63"/>
    </row>
    <row r="112" spans="2:20" s="4" customFormat="1">
      <c r="B112" s="69">
        <v>9</v>
      </c>
      <c r="C112" s="4">
        <v>1</v>
      </c>
      <c r="D112" s="4">
        <v>1</v>
      </c>
      <c r="E112" s="4">
        <v>4</v>
      </c>
      <c r="F112" s="22">
        <f t="shared" si="1"/>
        <v>4</v>
      </c>
      <c r="G112" s="69" t="s">
        <v>3464</v>
      </c>
      <c r="H112" s="64" t="s">
        <v>1802</v>
      </c>
      <c r="K112" s="4">
        <v>850313</v>
      </c>
      <c r="M112" s="4">
        <v>885000</v>
      </c>
      <c r="O112" s="4">
        <v>989000</v>
      </c>
      <c r="Q112" s="4">
        <v>885000</v>
      </c>
      <c r="R112" s="63"/>
      <c r="S112" s="63">
        <v>885000</v>
      </c>
      <c r="T112" s="63"/>
    </row>
    <row r="113" spans="2:20" s="4" customFormat="1">
      <c r="B113" s="69">
        <v>9</v>
      </c>
      <c r="C113" s="4">
        <v>2</v>
      </c>
      <c r="D113" s="4">
        <v>0</v>
      </c>
      <c r="F113" s="22">
        <f t="shared" si="1"/>
        <v>3</v>
      </c>
      <c r="G113" s="69" t="s">
        <v>3465</v>
      </c>
      <c r="H113" s="62" t="s">
        <v>557</v>
      </c>
      <c r="I113" s="63">
        <v>334100</v>
      </c>
      <c r="J113" s="63"/>
      <c r="K113" s="63">
        <v>125000</v>
      </c>
      <c r="L113" s="63"/>
      <c r="M113" s="63">
        <v>0</v>
      </c>
      <c r="N113" s="63"/>
      <c r="O113" s="63"/>
      <c r="P113" s="63"/>
      <c r="Q113" s="63"/>
      <c r="R113" s="63"/>
      <c r="S113" s="63"/>
      <c r="T113" s="63"/>
    </row>
    <row r="114" spans="2:20" s="4" customFormat="1">
      <c r="B114" s="69">
        <v>9</v>
      </c>
      <c r="C114" s="4">
        <v>2</v>
      </c>
      <c r="D114" s="4">
        <v>1</v>
      </c>
      <c r="F114" s="22">
        <f t="shared" si="1"/>
        <v>3</v>
      </c>
      <c r="G114" s="69" t="s">
        <v>3466</v>
      </c>
      <c r="H114" s="64" t="s">
        <v>1805</v>
      </c>
      <c r="K114" s="4">
        <v>125000</v>
      </c>
      <c r="M114" s="4">
        <v>0</v>
      </c>
      <c r="R114" s="63"/>
      <c r="S114" s="63"/>
      <c r="T114" s="63"/>
    </row>
    <row r="115" spans="2:20" s="4" customFormat="1">
      <c r="B115" s="69">
        <v>10</v>
      </c>
      <c r="C115" s="4">
        <v>0</v>
      </c>
      <c r="D115" s="4">
        <v>0</v>
      </c>
      <c r="F115" s="22">
        <f t="shared" si="1"/>
        <v>3</v>
      </c>
      <c r="G115" s="69" t="s">
        <v>3467</v>
      </c>
      <c r="H115" s="62" t="s">
        <v>558</v>
      </c>
      <c r="I115" s="63">
        <v>223914</v>
      </c>
      <c r="J115" s="63"/>
      <c r="K115" s="63">
        <v>7850</v>
      </c>
      <c r="L115" s="63"/>
      <c r="M115" s="63">
        <v>1</v>
      </c>
      <c r="N115" s="63"/>
      <c r="O115" s="63">
        <v>0</v>
      </c>
      <c r="P115" s="63"/>
      <c r="Q115" s="63">
        <v>1</v>
      </c>
      <c r="R115" s="63"/>
      <c r="S115" s="63">
        <v>1</v>
      </c>
      <c r="T115" s="63"/>
    </row>
    <row r="116" spans="2:20" s="4" customFormat="1">
      <c r="B116" s="69">
        <v>10</v>
      </c>
      <c r="C116" s="4">
        <v>1</v>
      </c>
      <c r="D116" s="4">
        <v>0</v>
      </c>
      <c r="F116" s="22">
        <f t="shared" si="1"/>
        <v>3</v>
      </c>
      <c r="G116" s="69" t="s">
        <v>3468</v>
      </c>
      <c r="H116" s="62" t="s">
        <v>558</v>
      </c>
      <c r="I116" s="63">
        <v>223914</v>
      </c>
      <c r="J116" s="63"/>
      <c r="K116" s="63">
        <v>7850</v>
      </c>
      <c r="L116" s="63"/>
      <c r="M116" s="63">
        <v>1</v>
      </c>
      <c r="N116" s="63"/>
      <c r="O116" s="63">
        <v>0</v>
      </c>
      <c r="P116" s="63"/>
      <c r="Q116" s="63">
        <v>1</v>
      </c>
      <c r="R116" s="63"/>
      <c r="S116" s="63">
        <v>1</v>
      </c>
      <c r="T116" s="63"/>
    </row>
    <row r="117" spans="2:20" s="4" customFormat="1">
      <c r="B117" s="69">
        <v>10</v>
      </c>
      <c r="C117" s="4">
        <v>1</v>
      </c>
      <c r="D117" s="4">
        <v>1</v>
      </c>
      <c r="F117" s="22">
        <f t="shared" si="1"/>
        <v>3</v>
      </c>
      <c r="G117" s="69" t="s">
        <v>418</v>
      </c>
      <c r="H117" s="62" t="s">
        <v>558</v>
      </c>
      <c r="I117" s="63">
        <v>223914</v>
      </c>
      <c r="J117" s="63"/>
      <c r="K117" s="63">
        <v>7850</v>
      </c>
      <c r="L117" s="63"/>
      <c r="M117" s="63">
        <v>1</v>
      </c>
      <c r="N117" s="63"/>
      <c r="O117" s="63">
        <v>0</v>
      </c>
      <c r="P117" s="63"/>
      <c r="Q117" s="63">
        <v>1</v>
      </c>
      <c r="R117" s="63"/>
      <c r="S117" s="63">
        <v>1</v>
      </c>
      <c r="T117" s="63"/>
    </row>
    <row r="118" spans="2:20" s="4" customFormat="1">
      <c r="B118" s="69">
        <v>11</v>
      </c>
      <c r="C118" s="4">
        <v>0</v>
      </c>
      <c r="D118" s="4">
        <v>0</v>
      </c>
      <c r="F118" s="22">
        <f t="shared" si="1"/>
        <v>3</v>
      </c>
      <c r="G118" s="69" t="s">
        <v>3216</v>
      </c>
      <c r="H118" s="62" t="s">
        <v>559</v>
      </c>
      <c r="I118" s="63">
        <v>19214</v>
      </c>
      <c r="J118" s="63"/>
      <c r="K118" s="63">
        <v>19080.5</v>
      </c>
      <c r="L118" s="63"/>
      <c r="M118" s="63">
        <v>13581</v>
      </c>
      <c r="N118" s="63"/>
      <c r="O118" s="63">
        <v>21394.559000000001</v>
      </c>
      <c r="P118" s="63"/>
      <c r="Q118" s="63">
        <v>16498</v>
      </c>
      <c r="R118" s="63"/>
      <c r="S118" s="63">
        <v>18814</v>
      </c>
      <c r="T118" s="63"/>
    </row>
    <row r="119" spans="2:20" s="4" customFormat="1">
      <c r="B119" s="69">
        <v>11</v>
      </c>
      <c r="C119" s="4">
        <v>1</v>
      </c>
      <c r="D119" s="4">
        <v>0</v>
      </c>
      <c r="F119" s="22">
        <f t="shared" si="1"/>
        <v>3</v>
      </c>
      <c r="G119" s="69" t="s">
        <v>3217</v>
      </c>
      <c r="H119" s="62" t="s">
        <v>1806</v>
      </c>
      <c r="I119" s="63"/>
      <c r="J119" s="63"/>
      <c r="K119" s="63">
        <v>12338</v>
      </c>
      <c r="L119" s="63"/>
      <c r="M119" s="63">
        <v>7627</v>
      </c>
      <c r="N119" s="63"/>
      <c r="O119" s="63">
        <v>12898</v>
      </c>
      <c r="P119" s="63"/>
      <c r="Q119" s="63">
        <v>10929</v>
      </c>
      <c r="R119" s="63"/>
      <c r="S119" s="63">
        <v>12604</v>
      </c>
      <c r="T119" s="63"/>
    </row>
    <row r="120" spans="2:20" s="4" customFormat="1">
      <c r="B120" s="69">
        <v>11</v>
      </c>
      <c r="C120" s="4">
        <v>1</v>
      </c>
      <c r="D120" s="4">
        <v>1</v>
      </c>
      <c r="F120" s="22">
        <f t="shared" si="1"/>
        <v>3</v>
      </c>
      <c r="G120" s="69" t="s">
        <v>1738</v>
      </c>
      <c r="H120" s="62" t="s">
        <v>1812</v>
      </c>
      <c r="I120" s="63"/>
      <c r="J120" s="63"/>
      <c r="K120" s="63">
        <v>12338</v>
      </c>
      <c r="L120" s="63"/>
      <c r="M120" s="63">
        <v>7627</v>
      </c>
      <c r="N120" s="63"/>
      <c r="O120" s="63">
        <v>12898</v>
      </c>
      <c r="P120" s="63"/>
      <c r="Q120" s="63">
        <v>10927</v>
      </c>
      <c r="R120" s="63"/>
      <c r="S120" s="63">
        <v>12602</v>
      </c>
      <c r="T120" s="63"/>
    </row>
    <row r="121" spans="2:20" s="4" customFormat="1" hidden="1">
      <c r="B121" s="69"/>
      <c r="F121" s="22"/>
      <c r="G121" s="69"/>
      <c r="H121" s="65" t="s">
        <v>1813</v>
      </c>
      <c r="I121" s="63"/>
      <c r="J121" s="63"/>
      <c r="K121" s="4">
        <v>12094</v>
      </c>
      <c r="M121" s="4">
        <v>7287</v>
      </c>
      <c r="N121" s="66"/>
      <c r="O121" s="4">
        <v>12617</v>
      </c>
      <c r="P121" s="63"/>
      <c r="Q121" s="4">
        <v>10564</v>
      </c>
      <c r="R121" s="63"/>
      <c r="S121" s="63"/>
      <c r="T121" s="63"/>
    </row>
    <row r="122" spans="2:20" s="4" customFormat="1" hidden="1">
      <c r="B122" s="69"/>
      <c r="F122" s="22"/>
      <c r="G122" s="69"/>
      <c r="H122" s="65" t="s">
        <v>1814</v>
      </c>
      <c r="I122" s="63"/>
      <c r="J122" s="63"/>
      <c r="K122" s="4">
        <v>244</v>
      </c>
      <c r="M122" s="4">
        <v>339</v>
      </c>
      <c r="N122" s="66"/>
      <c r="O122" s="4">
        <v>280</v>
      </c>
      <c r="P122" s="63"/>
      <c r="Q122" s="4">
        <v>363</v>
      </c>
      <c r="R122" s="63"/>
      <c r="S122" s="63"/>
      <c r="T122" s="63"/>
    </row>
    <row r="123" spans="2:20" s="4" customFormat="1" hidden="1">
      <c r="B123" s="69"/>
      <c r="F123" s="22"/>
      <c r="G123" s="69"/>
      <c r="H123" s="65" t="s">
        <v>2193</v>
      </c>
      <c r="I123" s="63"/>
      <c r="J123" s="63"/>
      <c r="K123" s="4">
        <v>24.6</v>
      </c>
      <c r="N123" s="66"/>
      <c r="O123" s="4">
        <v>6.6</v>
      </c>
      <c r="P123" s="63"/>
      <c r="Q123" s="63"/>
      <c r="R123" s="63"/>
      <c r="S123" s="63"/>
      <c r="T123" s="63"/>
    </row>
    <row r="124" spans="2:20" s="4" customFormat="1">
      <c r="B124" s="69">
        <v>11</v>
      </c>
      <c r="C124" s="4">
        <v>1</v>
      </c>
      <c r="D124" s="4">
        <v>2</v>
      </c>
      <c r="F124" s="22">
        <f t="shared" si="1"/>
        <v>3</v>
      </c>
      <c r="G124" s="69" t="s">
        <v>1740</v>
      </c>
      <c r="H124" s="65" t="s">
        <v>1514</v>
      </c>
      <c r="I124" s="31"/>
      <c r="J124" s="31"/>
      <c r="K124" s="31"/>
      <c r="L124" s="31"/>
      <c r="M124" s="63">
        <v>1</v>
      </c>
      <c r="N124" s="63"/>
      <c r="O124" s="63">
        <v>0</v>
      </c>
      <c r="P124" s="63"/>
      <c r="Q124" s="63">
        <v>1</v>
      </c>
      <c r="R124" s="63"/>
      <c r="S124" s="63">
        <v>1</v>
      </c>
      <c r="T124" s="63"/>
    </row>
    <row r="125" spans="2:20" s="4" customFormat="1">
      <c r="B125" s="69">
        <v>11</v>
      </c>
      <c r="C125" s="4">
        <v>1</v>
      </c>
      <c r="D125" s="4">
        <v>3</v>
      </c>
      <c r="F125" s="22">
        <f t="shared" si="1"/>
        <v>3</v>
      </c>
      <c r="G125" s="69" t="s">
        <v>2014</v>
      </c>
      <c r="H125" s="62" t="s">
        <v>1515</v>
      </c>
      <c r="I125" s="63"/>
      <c r="J125" s="63"/>
      <c r="K125" s="63"/>
      <c r="L125" s="63"/>
      <c r="M125" s="63">
        <v>1</v>
      </c>
      <c r="N125" s="63"/>
      <c r="O125" s="63">
        <v>0</v>
      </c>
      <c r="P125" s="63"/>
      <c r="Q125" s="63">
        <v>1</v>
      </c>
      <c r="R125" s="63"/>
      <c r="S125" s="63">
        <v>1</v>
      </c>
      <c r="T125" s="63"/>
    </row>
    <row r="126" spans="2:20" s="4" customFormat="1">
      <c r="B126" s="69">
        <v>11</v>
      </c>
      <c r="C126" s="4">
        <v>2</v>
      </c>
      <c r="F126" s="22">
        <f t="shared" si="1"/>
        <v>2</v>
      </c>
      <c r="G126" s="69" t="s">
        <v>3218</v>
      </c>
      <c r="H126" s="62" t="s">
        <v>1807</v>
      </c>
      <c r="I126" s="63"/>
      <c r="J126" s="63"/>
      <c r="K126" s="63">
        <v>6742</v>
      </c>
      <c r="L126" s="63"/>
      <c r="M126" s="63">
        <f>SUM(M127:M131)</f>
        <v>5953</v>
      </c>
      <c r="N126" s="63"/>
      <c r="O126" s="63">
        <v>8497</v>
      </c>
      <c r="P126" s="63"/>
      <c r="Q126" s="63">
        <v>5569</v>
      </c>
      <c r="R126" s="63"/>
      <c r="S126" s="63">
        <v>6210</v>
      </c>
      <c r="T126" s="63"/>
    </row>
    <row r="127" spans="2:20" s="4" customFormat="1">
      <c r="B127" s="69">
        <v>11</v>
      </c>
      <c r="C127" s="4">
        <v>2</v>
      </c>
      <c r="D127" s="4">
        <v>1</v>
      </c>
      <c r="F127" s="22">
        <f t="shared" si="1"/>
        <v>3</v>
      </c>
      <c r="G127" s="69" t="s">
        <v>581</v>
      </c>
      <c r="H127" s="64" t="s">
        <v>1815</v>
      </c>
      <c r="I127" s="63"/>
      <c r="J127" s="63"/>
      <c r="K127" s="4">
        <v>3042</v>
      </c>
      <c r="M127" s="63">
        <v>1</v>
      </c>
      <c r="N127" s="63"/>
      <c r="O127" s="63">
        <v>755</v>
      </c>
      <c r="P127" s="63"/>
      <c r="Q127" s="63">
        <v>1</v>
      </c>
      <c r="R127" s="63"/>
      <c r="S127" s="63">
        <v>1</v>
      </c>
      <c r="T127" s="63"/>
    </row>
    <row r="128" spans="2:20" s="4" customFormat="1">
      <c r="B128" s="69">
        <v>11</v>
      </c>
      <c r="C128" s="4">
        <v>2</v>
      </c>
      <c r="D128" s="4">
        <v>2</v>
      </c>
      <c r="F128" s="22">
        <f t="shared" si="1"/>
        <v>3</v>
      </c>
      <c r="G128" s="69" t="s">
        <v>815</v>
      </c>
      <c r="H128" s="64" t="s">
        <v>1816</v>
      </c>
      <c r="I128" s="63"/>
      <c r="J128" s="63"/>
      <c r="K128" s="4">
        <v>3299</v>
      </c>
      <c r="M128" s="63">
        <v>3838</v>
      </c>
      <c r="N128" s="63"/>
      <c r="O128" s="63">
        <v>6509.7</v>
      </c>
      <c r="P128" s="63"/>
      <c r="Q128" s="63">
        <v>4521</v>
      </c>
      <c r="R128" s="63"/>
      <c r="S128" s="63">
        <v>4735</v>
      </c>
      <c r="T128" s="63"/>
    </row>
    <row r="129" spans="2:20" s="4" customFormat="1">
      <c r="B129" s="69">
        <v>11</v>
      </c>
      <c r="C129" s="4">
        <v>2</v>
      </c>
      <c r="D129" s="4">
        <v>3</v>
      </c>
      <c r="F129" s="22">
        <f t="shared" si="1"/>
        <v>3</v>
      </c>
      <c r="G129" s="69" t="s">
        <v>816</v>
      </c>
      <c r="H129" s="64" t="s">
        <v>1817</v>
      </c>
      <c r="I129" s="63"/>
      <c r="J129" s="63"/>
      <c r="K129" s="4">
        <v>35</v>
      </c>
      <c r="M129" s="63">
        <v>1300</v>
      </c>
      <c r="N129" s="63"/>
      <c r="O129" s="63">
        <v>674</v>
      </c>
      <c r="P129" s="63"/>
      <c r="Q129" s="63">
        <v>984</v>
      </c>
      <c r="R129" s="63"/>
      <c r="S129" s="63">
        <v>1408</v>
      </c>
      <c r="T129" s="63"/>
    </row>
    <row r="130" spans="2:20" s="4" customFormat="1">
      <c r="B130" s="69">
        <v>11</v>
      </c>
      <c r="C130" s="4">
        <v>2</v>
      </c>
      <c r="D130" s="4">
        <v>4</v>
      </c>
      <c r="F130" s="22">
        <f t="shared" si="1"/>
        <v>3</v>
      </c>
      <c r="G130" s="69" t="s">
        <v>1818</v>
      </c>
      <c r="H130" s="64" t="s">
        <v>1807</v>
      </c>
      <c r="I130" s="63"/>
      <c r="J130" s="63"/>
      <c r="K130" s="4">
        <v>366</v>
      </c>
      <c r="M130" s="63">
        <v>813</v>
      </c>
      <c r="N130" s="63"/>
      <c r="O130" s="63">
        <v>352</v>
      </c>
      <c r="P130" s="4" t="s">
        <v>3078</v>
      </c>
      <c r="Q130" s="63">
        <v>62</v>
      </c>
      <c r="R130" s="63"/>
      <c r="S130" s="63">
        <v>65</v>
      </c>
      <c r="T130" s="63"/>
    </row>
    <row r="131" spans="2:20" s="4" customFormat="1">
      <c r="B131" s="69">
        <v>11</v>
      </c>
      <c r="C131" s="4">
        <v>2</v>
      </c>
      <c r="D131" s="4">
        <v>5</v>
      </c>
      <c r="F131" s="22">
        <f t="shared" si="1"/>
        <v>3</v>
      </c>
      <c r="G131" s="69" t="s">
        <v>2194</v>
      </c>
      <c r="H131" s="64" t="s">
        <v>620</v>
      </c>
      <c r="I131" s="63"/>
      <c r="J131" s="63"/>
      <c r="M131" s="63">
        <v>1</v>
      </c>
      <c r="N131" s="63"/>
      <c r="O131" s="63">
        <v>207</v>
      </c>
      <c r="P131" s="63"/>
      <c r="Q131" s="63">
        <v>1</v>
      </c>
      <c r="R131" s="63"/>
      <c r="S131" s="63">
        <v>1</v>
      </c>
      <c r="T131" s="63"/>
    </row>
    <row r="132" spans="2:20" s="4" customFormat="1">
      <c r="B132" s="69">
        <v>12</v>
      </c>
      <c r="F132" s="22">
        <f t="shared" si="1"/>
        <v>1</v>
      </c>
      <c r="G132" s="69" t="s">
        <v>3469</v>
      </c>
      <c r="H132" s="62" t="s">
        <v>636</v>
      </c>
      <c r="I132" s="63"/>
      <c r="J132" s="63"/>
      <c r="K132" s="63">
        <v>194000</v>
      </c>
      <c r="L132" s="63"/>
      <c r="M132" s="31"/>
      <c r="N132" s="31"/>
      <c r="O132" s="31"/>
      <c r="P132" s="31"/>
      <c r="Q132" s="31"/>
      <c r="R132" s="31"/>
      <c r="S132" s="31"/>
      <c r="T132" s="31"/>
    </row>
    <row r="133" spans="2:20" s="4" customFormat="1">
      <c r="B133" s="69">
        <v>12</v>
      </c>
      <c r="C133" s="4">
        <v>1</v>
      </c>
      <c r="F133" s="22">
        <f t="shared" si="1"/>
        <v>2</v>
      </c>
      <c r="G133" s="69" t="s">
        <v>3470</v>
      </c>
      <c r="H133" s="64" t="s">
        <v>1808</v>
      </c>
      <c r="I133" s="63"/>
      <c r="J133" s="63"/>
      <c r="K133" s="63">
        <v>194000</v>
      </c>
      <c r="L133" s="63"/>
      <c r="M133" s="31"/>
      <c r="N133" s="31"/>
      <c r="O133" s="31"/>
      <c r="P133" s="31"/>
      <c r="Q133" s="31"/>
      <c r="R133" s="31"/>
      <c r="S133" s="31"/>
      <c r="T133" s="31"/>
    </row>
    <row r="134" spans="2:20" s="4" customFormat="1">
      <c r="B134" s="69">
        <v>12</v>
      </c>
      <c r="C134" s="4">
        <v>1</v>
      </c>
      <c r="D134" s="4">
        <v>1</v>
      </c>
      <c r="F134" s="22">
        <f t="shared" si="1"/>
        <v>3</v>
      </c>
      <c r="G134" s="69" t="s">
        <v>685</v>
      </c>
      <c r="H134" s="64" t="s">
        <v>1808</v>
      </c>
      <c r="K134" s="4">
        <v>194000</v>
      </c>
      <c r="L134" s="63"/>
      <c r="M134" s="31"/>
      <c r="N134" s="31"/>
      <c r="O134" s="31"/>
      <c r="P134" s="31"/>
      <c r="Q134" s="31"/>
      <c r="R134" s="31"/>
      <c r="S134" s="31"/>
      <c r="T134" s="31"/>
    </row>
    <row r="135" spans="2:20">
      <c r="B135" s="62" t="s">
        <v>566</v>
      </c>
      <c r="F135" s="22">
        <f t="shared" si="1"/>
        <v>0</v>
      </c>
      <c r="G135" s="62" t="s">
        <v>566</v>
      </c>
    </row>
    <row r="136" spans="2:20" hidden="1">
      <c r="B136" s="62" t="s">
        <v>560</v>
      </c>
      <c r="F136" s="22"/>
      <c r="G136" s="62" t="s">
        <v>560</v>
      </c>
      <c r="H136" s="62" t="s">
        <v>561</v>
      </c>
      <c r="I136" s="63">
        <f>SUM(I141:I174)</f>
        <v>2425010</v>
      </c>
      <c r="K136" s="63">
        <v>1455645</v>
      </c>
      <c r="M136" s="63">
        <v>1472972</v>
      </c>
      <c r="O136" s="63">
        <v>1360332</v>
      </c>
      <c r="Q136" s="63">
        <v>1502598</v>
      </c>
      <c r="S136" s="63">
        <v>1533274</v>
      </c>
    </row>
    <row r="137" spans="2:20">
      <c r="B137" s="69">
        <v>1</v>
      </c>
      <c r="F137" s="22">
        <f t="shared" ref="F137:F198" si="2">COUNT(B137:E137)</f>
        <v>1</v>
      </c>
      <c r="G137" s="69" t="s">
        <v>3219</v>
      </c>
      <c r="H137" s="62" t="s">
        <v>1164</v>
      </c>
      <c r="I137" s="31"/>
      <c r="J137" s="31"/>
      <c r="K137" s="31">
        <v>0</v>
      </c>
      <c r="L137" s="31"/>
      <c r="M137" s="63">
        <v>2</v>
      </c>
      <c r="O137" s="63">
        <v>0</v>
      </c>
      <c r="Q137" s="63">
        <v>2</v>
      </c>
      <c r="S137" s="63">
        <v>2</v>
      </c>
    </row>
    <row r="138" spans="2:20">
      <c r="B138" s="69">
        <v>1</v>
      </c>
      <c r="C138" s="64">
        <v>1</v>
      </c>
      <c r="F138" s="22">
        <f t="shared" si="2"/>
        <v>2</v>
      </c>
      <c r="G138" s="69" t="s">
        <v>3220</v>
      </c>
      <c r="H138" s="62" t="s">
        <v>3482</v>
      </c>
      <c r="I138" s="31"/>
      <c r="J138" s="31"/>
      <c r="K138" s="31">
        <v>0</v>
      </c>
      <c r="L138" s="31"/>
      <c r="M138" s="63">
        <v>2</v>
      </c>
      <c r="O138" s="63">
        <v>0</v>
      </c>
      <c r="Q138" s="63">
        <v>2</v>
      </c>
      <c r="S138" s="63">
        <v>2</v>
      </c>
    </row>
    <row r="139" spans="2:20">
      <c r="B139" s="69">
        <v>1</v>
      </c>
      <c r="C139" s="64">
        <v>1</v>
      </c>
      <c r="D139" s="64">
        <v>1</v>
      </c>
      <c r="F139" s="22">
        <f t="shared" si="2"/>
        <v>3</v>
      </c>
      <c r="G139" s="69" t="s">
        <v>531</v>
      </c>
      <c r="H139" s="62" t="s">
        <v>3483</v>
      </c>
      <c r="I139" s="31"/>
      <c r="J139" s="31"/>
      <c r="K139" s="31">
        <v>0</v>
      </c>
      <c r="L139" s="31"/>
      <c r="M139" s="63">
        <v>2</v>
      </c>
      <c r="O139" s="63">
        <v>0</v>
      </c>
      <c r="Q139" s="63">
        <v>2</v>
      </c>
      <c r="R139" s="4" t="s">
        <v>2931</v>
      </c>
      <c r="S139" s="4">
        <v>2</v>
      </c>
      <c r="T139" s="4"/>
    </row>
    <row r="140" spans="2:20">
      <c r="B140" s="69">
        <v>2</v>
      </c>
      <c r="F140" s="22">
        <f t="shared" si="2"/>
        <v>1</v>
      </c>
      <c r="G140" s="69" t="s">
        <v>3222</v>
      </c>
      <c r="H140" s="62" t="s">
        <v>567</v>
      </c>
      <c r="I140" s="63">
        <f>I141+I148</f>
        <v>1030609</v>
      </c>
      <c r="K140" s="63">
        <v>999178</v>
      </c>
      <c r="M140" s="63">
        <v>1009565</v>
      </c>
      <c r="O140" s="63">
        <v>993940</v>
      </c>
      <c r="Q140" s="63">
        <v>996241</v>
      </c>
      <c r="S140" s="63">
        <v>1014875</v>
      </c>
    </row>
    <row r="141" spans="2:20">
      <c r="B141" s="69">
        <v>2</v>
      </c>
      <c r="C141" s="64">
        <v>1</v>
      </c>
      <c r="F141" s="22">
        <f t="shared" si="2"/>
        <v>2</v>
      </c>
      <c r="G141" s="69" t="s">
        <v>3223</v>
      </c>
      <c r="H141" s="62" t="s">
        <v>329</v>
      </c>
      <c r="I141" s="63">
        <v>1029906</v>
      </c>
      <c r="K141" s="63">
        <v>999178</v>
      </c>
      <c r="M141" s="63">
        <v>1009115</v>
      </c>
      <c r="O141" s="63">
        <v>993557</v>
      </c>
      <c r="Q141" s="63">
        <v>995873</v>
      </c>
      <c r="S141" s="63">
        <v>1014722</v>
      </c>
    </row>
    <row r="142" spans="2:20">
      <c r="B142" s="69">
        <v>2</v>
      </c>
      <c r="C142" s="64">
        <v>1</v>
      </c>
      <c r="D142" s="64">
        <v>1</v>
      </c>
      <c r="F142" s="22">
        <f t="shared" si="2"/>
        <v>3</v>
      </c>
      <c r="G142" s="69" t="s">
        <v>1831</v>
      </c>
      <c r="H142" s="62" t="s">
        <v>1887</v>
      </c>
      <c r="K142" s="63">
        <v>999178</v>
      </c>
      <c r="M142" s="63">
        <v>1009115</v>
      </c>
      <c r="O142" s="63">
        <v>993557</v>
      </c>
      <c r="Q142" s="63">
        <v>995873</v>
      </c>
      <c r="S142" s="63">
        <v>1014722</v>
      </c>
    </row>
    <row r="143" spans="2:20" hidden="1">
      <c r="B143" s="69"/>
      <c r="F143" s="22"/>
      <c r="G143" s="69"/>
      <c r="H143" s="64" t="s">
        <v>535</v>
      </c>
      <c r="K143" s="4">
        <v>655</v>
      </c>
      <c r="L143" s="4"/>
      <c r="M143" s="31"/>
      <c r="N143" s="66"/>
      <c r="O143" s="4">
        <v>308</v>
      </c>
    </row>
    <row r="144" spans="2:20" hidden="1">
      <c r="B144" s="69"/>
      <c r="F144" s="22"/>
      <c r="G144" s="69"/>
      <c r="H144" s="64" t="s">
        <v>1774</v>
      </c>
      <c r="K144" s="4">
        <v>21458</v>
      </c>
      <c r="L144" s="4"/>
      <c r="M144" s="31"/>
      <c r="N144" s="66"/>
      <c r="O144" s="4">
        <v>20111</v>
      </c>
    </row>
    <row r="145" spans="2:20" hidden="1">
      <c r="B145" s="69"/>
      <c r="F145" s="22"/>
      <c r="G145" s="69" t="s">
        <v>4218</v>
      </c>
      <c r="H145" s="64" t="s">
        <v>1885</v>
      </c>
      <c r="I145" s="4">
        <v>1046</v>
      </c>
      <c r="J145" s="4"/>
      <c r="K145" s="4">
        <v>986268</v>
      </c>
      <c r="L145" s="4"/>
      <c r="M145" s="4">
        <v>1002720</v>
      </c>
      <c r="N145" s="4"/>
      <c r="O145" s="4">
        <v>979184</v>
      </c>
      <c r="P145" s="4"/>
      <c r="Q145" s="4">
        <v>981467</v>
      </c>
      <c r="R145" s="4"/>
      <c r="S145" s="4">
        <v>1001200</v>
      </c>
      <c r="T145" s="4"/>
    </row>
    <row r="146" spans="2:20" hidden="1">
      <c r="B146" s="69"/>
      <c r="F146" s="22"/>
      <c r="G146" s="69" t="s">
        <v>3569</v>
      </c>
      <c r="H146" s="64" t="s">
        <v>1775</v>
      </c>
      <c r="I146" s="4"/>
      <c r="J146" s="4"/>
      <c r="K146" s="4">
        <v>12557</v>
      </c>
      <c r="L146" s="4"/>
      <c r="M146" s="4">
        <v>6395</v>
      </c>
      <c r="N146" s="4"/>
      <c r="O146" s="4">
        <v>14373</v>
      </c>
      <c r="P146" s="4"/>
      <c r="Q146" s="4">
        <v>14406</v>
      </c>
      <c r="R146" s="4"/>
      <c r="S146" s="4">
        <v>13522</v>
      </c>
      <c r="T146" s="4"/>
    </row>
    <row r="147" spans="2:20" hidden="1">
      <c r="B147" s="69"/>
      <c r="F147" s="22"/>
      <c r="G147" s="69"/>
      <c r="H147" s="64" t="s">
        <v>1886</v>
      </c>
      <c r="I147" s="4"/>
      <c r="J147" s="4"/>
      <c r="K147" s="4">
        <v>50.8</v>
      </c>
      <c r="L147" s="4"/>
      <c r="M147" s="4"/>
      <c r="N147" s="4"/>
      <c r="O147" s="4">
        <v>57</v>
      </c>
      <c r="P147" s="4"/>
      <c r="Q147" s="4"/>
      <c r="R147" s="4"/>
      <c r="S147" s="4"/>
      <c r="T147" s="4"/>
    </row>
    <row r="148" spans="2:20">
      <c r="B148" s="69">
        <v>2</v>
      </c>
      <c r="C148" s="64">
        <v>2</v>
      </c>
      <c r="F148" s="22">
        <f t="shared" si="2"/>
        <v>2</v>
      </c>
      <c r="G148" s="69" t="s">
        <v>45</v>
      </c>
      <c r="H148" s="62" t="s">
        <v>568</v>
      </c>
      <c r="I148" s="63">
        <v>703</v>
      </c>
      <c r="K148" s="63">
        <v>353</v>
      </c>
      <c r="M148" s="63">
        <v>450</v>
      </c>
      <c r="O148" s="63">
        <v>383</v>
      </c>
      <c r="Q148" s="63">
        <v>368</v>
      </c>
      <c r="S148" s="63">
        <v>153</v>
      </c>
    </row>
    <row r="149" spans="2:20">
      <c r="B149" s="69">
        <v>2</v>
      </c>
      <c r="C149" s="64">
        <v>2</v>
      </c>
      <c r="D149" s="64">
        <v>1</v>
      </c>
      <c r="F149" s="22">
        <f t="shared" si="2"/>
        <v>3</v>
      </c>
      <c r="G149" s="69" t="s">
        <v>1838</v>
      </c>
      <c r="H149" s="62" t="s">
        <v>3484</v>
      </c>
      <c r="O149" s="63">
        <v>383</v>
      </c>
      <c r="Q149" s="63">
        <v>368</v>
      </c>
      <c r="S149" s="63">
        <v>153</v>
      </c>
    </row>
    <row r="150" spans="2:20" hidden="1">
      <c r="B150" s="69"/>
      <c r="F150" s="22"/>
      <c r="G150" s="69"/>
      <c r="H150" s="64" t="s">
        <v>1888</v>
      </c>
      <c r="I150" s="4">
        <v>19485</v>
      </c>
      <c r="J150" s="4"/>
      <c r="K150" s="4">
        <v>335</v>
      </c>
      <c r="L150" s="4"/>
      <c r="M150" s="4">
        <v>435</v>
      </c>
      <c r="N150" s="4"/>
      <c r="O150" s="4">
        <v>380</v>
      </c>
      <c r="P150" s="4"/>
      <c r="Q150" s="4">
        <v>365</v>
      </c>
    </row>
    <row r="151" spans="2:20" hidden="1">
      <c r="B151" s="69"/>
      <c r="F151" s="22"/>
      <c r="G151" s="69"/>
      <c r="H151" s="64" t="s">
        <v>1889</v>
      </c>
      <c r="I151" s="4"/>
      <c r="J151" s="4"/>
      <c r="K151" s="4">
        <v>18</v>
      </c>
      <c r="L151" s="4"/>
      <c r="M151" s="4">
        <v>15</v>
      </c>
      <c r="N151" s="4"/>
      <c r="O151" s="4">
        <v>3</v>
      </c>
      <c r="P151" s="4"/>
      <c r="Q151" s="4">
        <v>3</v>
      </c>
      <c r="R151" s="4"/>
      <c r="S151" s="4"/>
      <c r="T151" s="4"/>
    </row>
    <row r="152" spans="2:20">
      <c r="B152" s="69">
        <v>3</v>
      </c>
      <c r="F152" s="22">
        <f t="shared" si="2"/>
        <v>1</v>
      </c>
      <c r="G152" s="69" t="s">
        <v>3238</v>
      </c>
      <c r="H152" s="62" t="s">
        <v>552</v>
      </c>
      <c r="I152" s="63">
        <v>6451</v>
      </c>
      <c r="K152" s="63">
        <v>9257</v>
      </c>
      <c r="M152" s="63">
        <v>1350</v>
      </c>
      <c r="O152" s="63">
        <v>94</v>
      </c>
      <c r="Q152" s="63">
        <v>4489</v>
      </c>
      <c r="S152" s="63">
        <v>10809</v>
      </c>
    </row>
    <row r="153" spans="2:20">
      <c r="B153" s="69">
        <v>3</v>
      </c>
      <c r="C153" s="64">
        <v>1</v>
      </c>
      <c r="F153" s="22">
        <f t="shared" si="2"/>
        <v>2</v>
      </c>
      <c r="G153" s="69" t="s">
        <v>3227</v>
      </c>
      <c r="H153" s="62" t="s">
        <v>1784</v>
      </c>
      <c r="K153" s="63">
        <v>9257</v>
      </c>
      <c r="M153" s="63">
        <v>1350</v>
      </c>
      <c r="O153" s="63">
        <v>94</v>
      </c>
      <c r="Q153" s="63">
        <v>4489</v>
      </c>
      <c r="S153" s="63">
        <v>10809</v>
      </c>
    </row>
    <row r="154" spans="2:20">
      <c r="B154" s="69">
        <v>3</v>
      </c>
      <c r="C154" s="64">
        <v>1</v>
      </c>
      <c r="D154" s="64">
        <v>1</v>
      </c>
      <c r="F154" s="22">
        <f t="shared" si="2"/>
        <v>3</v>
      </c>
      <c r="G154" s="69" t="s">
        <v>54</v>
      </c>
      <c r="H154" s="62" t="s">
        <v>1890</v>
      </c>
      <c r="K154" s="63">
        <v>9257</v>
      </c>
      <c r="M154" s="63">
        <v>1350</v>
      </c>
      <c r="O154" s="63">
        <v>94</v>
      </c>
      <c r="Q154" s="63">
        <v>4489</v>
      </c>
      <c r="S154" s="63">
        <v>10809</v>
      </c>
    </row>
    <row r="155" spans="2:20">
      <c r="B155" s="69">
        <v>3</v>
      </c>
      <c r="C155" s="64">
        <v>1</v>
      </c>
      <c r="D155" s="64">
        <v>1</v>
      </c>
      <c r="E155" s="64">
        <v>1</v>
      </c>
      <c r="F155" s="22">
        <f t="shared" si="2"/>
        <v>4</v>
      </c>
      <c r="G155" s="69" t="s">
        <v>3485</v>
      </c>
      <c r="H155" s="64" t="s">
        <v>1394</v>
      </c>
      <c r="I155" s="4"/>
      <c r="J155" s="4"/>
      <c r="K155" s="63">
        <v>9257</v>
      </c>
      <c r="L155" s="4"/>
      <c r="M155" s="63">
        <v>1350</v>
      </c>
      <c r="N155" s="4"/>
      <c r="O155" s="4">
        <v>94</v>
      </c>
      <c r="P155" s="65" t="s">
        <v>1891</v>
      </c>
      <c r="Q155" s="4">
        <v>4489</v>
      </c>
      <c r="S155" s="63">
        <v>10809</v>
      </c>
    </row>
    <row r="156" spans="2:20" hidden="1">
      <c r="B156" s="69"/>
      <c r="F156" s="22"/>
      <c r="G156" s="69"/>
      <c r="H156" s="65" t="s">
        <v>1891</v>
      </c>
      <c r="I156" s="4"/>
      <c r="J156" s="4"/>
      <c r="K156" s="63">
        <v>9257</v>
      </c>
      <c r="L156" s="4"/>
      <c r="M156" s="63">
        <v>1350</v>
      </c>
      <c r="N156" s="66"/>
      <c r="O156" s="4">
        <v>94</v>
      </c>
      <c r="P156" s="4"/>
      <c r="Q156" s="63">
        <v>4489</v>
      </c>
      <c r="S156" s="63">
        <v>10809</v>
      </c>
    </row>
    <row r="157" spans="2:20">
      <c r="B157" s="69">
        <v>4</v>
      </c>
      <c r="F157" s="22">
        <f t="shared" si="2"/>
        <v>1</v>
      </c>
      <c r="G157" s="69" t="s">
        <v>3239</v>
      </c>
      <c r="H157" s="62" t="s">
        <v>555</v>
      </c>
      <c r="I157" s="63">
        <v>1326</v>
      </c>
      <c r="K157" s="63">
        <v>1033</v>
      </c>
      <c r="M157" s="63">
        <v>825</v>
      </c>
      <c r="O157" s="63">
        <v>57</v>
      </c>
      <c r="Q157" s="63">
        <v>981</v>
      </c>
      <c r="S157" s="63">
        <v>1045</v>
      </c>
    </row>
    <row r="158" spans="2:20">
      <c r="B158" s="69">
        <v>4</v>
      </c>
      <c r="C158" s="64">
        <v>1</v>
      </c>
      <c r="F158" s="22">
        <f t="shared" si="2"/>
        <v>2</v>
      </c>
      <c r="G158" s="69" t="s">
        <v>3228</v>
      </c>
      <c r="H158" s="62" t="s">
        <v>341</v>
      </c>
      <c r="K158" s="63">
        <v>1033</v>
      </c>
      <c r="M158" s="63">
        <v>825</v>
      </c>
      <c r="O158" s="63">
        <v>57</v>
      </c>
      <c r="Q158" s="63">
        <v>981</v>
      </c>
      <c r="S158" s="63">
        <v>1045</v>
      </c>
    </row>
    <row r="159" spans="2:20">
      <c r="B159" s="69">
        <v>4</v>
      </c>
      <c r="C159" s="64">
        <v>1</v>
      </c>
      <c r="D159" s="64">
        <v>1</v>
      </c>
      <c r="F159" s="22">
        <f t="shared" si="2"/>
        <v>3</v>
      </c>
      <c r="G159" s="69" t="s">
        <v>81</v>
      </c>
      <c r="H159" s="62" t="s">
        <v>1892</v>
      </c>
      <c r="K159" s="63">
        <v>622</v>
      </c>
      <c r="M159" s="63">
        <v>825</v>
      </c>
      <c r="O159" s="63">
        <v>57</v>
      </c>
      <c r="Q159" s="63">
        <v>825</v>
      </c>
      <c r="S159" s="63">
        <v>550</v>
      </c>
    </row>
    <row r="160" spans="2:20">
      <c r="B160" s="69">
        <v>4</v>
      </c>
      <c r="C160" s="64">
        <v>1</v>
      </c>
      <c r="D160" s="64">
        <v>1</v>
      </c>
      <c r="E160" s="64">
        <v>1</v>
      </c>
      <c r="F160" s="22">
        <f t="shared" si="2"/>
        <v>4</v>
      </c>
      <c r="G160" s="69" t="s">
        <v>3486</v>
      </c>
      <c r="H160" s="64" t="s">
        <v>1394</v>
      </c>
      <c r="I160" s="4"/>
      <c r="J160" s="4"/>
      <c r="K160" s="63">
        <v>622</v>
      </c>
      <c r="L160" s="4"/>
      <c r="M160" s="4">
        <v>825</v>
      </c>
      <c r="N160" s="4"/>
      <c r="O160" s="4">
        <v>57</v>
      </c>
      <c r="P160" s="65" t="s">
        <v>1893</v>
      </c>
      <c r="Q160" s="4">
        <v>825</v>
      </c>
      <c r="R160" s="4"/>
      <c r="S160" s="4">
        <v>550</v>
      </c>
      <c r="T160" s="4"/>
    </row>
    <row r="161" spans="2:20" hidden="1">
      <c r="B161" s="69"/>
      <c r="F161" s="22"/>
      <c r="G161" s="69"/>
      <c r="H161" s="65" t="s">
        <v>1893</v>
      </c>
      <c r="I161" s="4"/>
      <c r="J161" s="4"/>
      <c r="K161" s="4">
        <v>622</v>
      </c>
      <c r="L161" s="4"/>
      <c r="M161" s="4">
        <v>825</v>
      </c>
      <c r="N161" s="66"/>
      <c r="O161" s="4">
        <v>57</v>
      </c>
      <c r="P161" s="4"/>
      <c r="Q161" s="4">
        <v>825</v>
      </c>
      <c r="R161" s="4"/>
      <c r="S161" s="4">
        <v>550</v>
      </c>
      <c r="T161" s="4"/>
    </row>
    <row r="162" spans="2:20">
      <c r="B162" s="69">
        <v>4</v>
      </c>
      <c r="C162" s="64">
        <v>1</v>
      </c>
      <c r="D162" s="64">
        <v>2</v>
      </c>
      <c r="F162" s="22">
        <f t="shared" si="2"/>
        <v>3</v>
      </c>
      <c r="G162" s="69" t="s">
        <v>84</v>
      </c>
      <c r="H162" s="62" t="s">
        <v>1894</v>
      </c>
      <c r="K162" s="63">
        <v>411</v>
      </c>
      <c r="M162" s="63">
        <v>0</v>
      </c>
      <c r="O162" s="63">
        <v>0</v>
      </c>
      <c r="Q162" s="63">
        <v>156</v>
      </c>
      <c r="S162" s="63">
        <v>495</v>
      </c>
    </row>
    <row r="163" spans="2:20">
      <c r="B163" s="69">
        <v>4</v>
      </c>
      <c r="C163" s="64">
        <v>1</v>
      </c>
      <c r="D163" s="64">
        <v>2</v>
      </c>
      <c r="E163" s="64">
        <v>1</v>
      </c>
      <c r="F163" s="22">
        <f t="shared" si="2"/>
        <v>4</v>
      </c>
      <c r="G163" s="69" t="s">
        <v>3487</v>
      </c>
      <c r="H163" s="64" t="s">
        <v>1895</v>
      </c>
      <c r="I163" s="4"/>
      <c r="J163" s="4"/>
      <c r="K163" s="63">
        <v>411</v>
      </c>
      <c r="L163" s="4"/>
      <c r="M163" s="4">
        <v>0</v>
      </c>
      <c r="N163" s="4"/>
      <c r="O163" s="4"/>
      <c r="P163" s="4"/>
      <c r="Q163" s="4">
        <v>156</v>
      </c>
      <c r="S163" s="63">
        <v>495</v>
      </c>
    </row>
    <row r="164" spans="2:20" hidden="1">
      <c r="B164" s="69"/>
      <c r="F164" s="22"/>
      <c r="G164" s="69"/>
      <c r="H164" s="65" t="s">
        <v>1896</v>
      </c>
      <c r="I164" s="4"/>
      <c r="J164" s="4"/>
      <c r="K164" s="4">
        <v>411</v>
      </c>
      <c r="L164" s="4"/>
      <c r="M164" s="4">
        <v>0</v>
      </c>
      <c r="N164" s="66"/>
      <c r="O164" s="4"/>
      <c r="P164" s="4"/>
      <c r="Q164" s="4">
        <v>156</v>
      </c>
      <c r="S164" s="63">
        <v>495</v>
      </c>
    </row>
    <row r="165" spans="2:20">
      <c r="B165" s="69">
        <v>5</v>
      </c>
      <c r="F165" s="22">
        <f t="shared" si="2"/>
        <v>1</v>
      </c>
      <c r="G165" s="69" t="s">
        <v>3240</v>
      </c>
      <c r="H165" s="62" t="s">
        <v>347</v>
      </c>
      <c r="I165" s="63">
        <v>0</v>
      </c>
      <c r="K165" s="63">
        <v>0</v>
      </c>
      <c r="M165" s="63">
        <v>1</v>
      </c>
      <c r="O165" s="63">
        <v>0</v>
      </c>
      <c r="Q165" s="63">
        <v>1</v>
      </c>
      <c r="S165" s="63">
        <v>1</v>
      </c>
    </row>
    <row r="166" spans="2:20">
      <c r="B166" s="69">
        <v>5</v>
      </c>
      <c r="C166" s="64">
        <v>1</v>
      </c>
      <c r="F166" s="22">
        <f t="shared" si="2"/>
        <v>2</v>
      </c>
      <c r="G166" s="69" t="s">
        <v>279</v>
      </c>
      <c r="H166" s="62" t="s">
        <v>347</v>
      </c>
      <c r="I166" s="63">
        <v>0</v>
      </c>
      <c r="K166" s="63">
        <v>0</v>
      </c>
      <c r="M166" s="63">
        <v>1</v>
      </c>
      <c r="O166" s="63">
        <v>0</v>
      </c>
      <c r="Q166" s="63">
        <v>1</v>
      </c>
      <c r="S166" s="63">
        <v>1</v>
      </c>
    </row>
    <row r="167" spans="2:20">
      <c r="B167" s="69">
        <v>5</v>
      </c>
      <c r="C167" s="64">
        <v>1</v>
      </c>
      <c r="D167" s="64">
        <v>1</v>
      </c>
      <c r="F167" s="22">
        <f t="shared" si="2"/>
        <v>3</v>
      </c>
      <c r="G167" s="69" t="s">
        <v>3489</v>
      </c>
      <c r="H167" s="62" t="s">
        <v>347</v>
      </c>
      <c r="I167" s="63">
        <v>0</v>
      </c>
      <c r="K167" s="63">
        <v>0</v>
      </c>
      <c r="M167" s="63">
        <v>1</v>
      </c>
      <c r="O167" s="63">
        <v>0</v>
      </c>
      <c r="Q167" s="63">
        <v>1</v>
      </c>
      <c r="S167" s="63">
        <v>1</v>
      </c>
    </row>
    <row r="168" spans="2:20">
      <c r="B168" s="69">
        <v>6</v>
      </c>
      <c r="F168" s="22">
        <f t="shared" si="2"/>
        <v>1</v>
      </c>
      <c r="G168" s="69" t="s">
        <v>3230</v>
      </c>
      <c r="H168" s="62" t="s">
        <v>355</v>
      </c>
      <c r="I168" s="63">
        <v>437531</v>
      </c>
      <c r="K168" s="63">
        <v>431908</v>
      </c>
      <c r="M168" s="63">
        <v>410273</v>
      </c>
      <c r="O168" s="63">
        <v>359935</v>
      </c>
      <c r="Q168" s="63">
        <v>411420</v>
      </c>
      <c r="S168" s="63">
        <v>416410</v>
      </c>
    </row>
    <row r="169" spans="2:20">
      <c r="B169" s="69">
        <v>6</v>
      </c>
      <c r="C169" s="64">
        <v>1</v>
      </c>
      <c r="F169" s="22">
        <f t="shared" si="2"/>
        <v>2</v>
      </c>
      <c r="G169" s="69" t="s">
        <v>1793</v>
      </c>
      <c r="H169" s="62" t="s">
        <v>3490</v>
      </c>
      <c r="I169" s="63">
        <v>437531</v>
      </c>
      <c r="K169" s="63">
        <v>431908</v>
      </c>
      <c r="M169" s="63">
        <v>410273</v>
      </c>
      <c r="O169" s="63">
        <v>359935</v>
      </c>
      <c r="Q169" s="63">
        <v>411420</v>
      </c>
      <c r="S169" s="63">
        <v>416410</v>
      </c>
    </row>
    <row r="170" spans="2:20">
      <c r="B170" s="69">
        <v>6</v>
      </c>
      <c r="C170" s="64">
        <v>1</v>
      </c>
      <c r="D170" s="64">
        <v>1</v>
      </c>
      <c r="F170" s="22">
        <f t="shared" si="2"/>
        <v>3</v>
      </c>
      <c r="G170" s="69" t="s">
        <v>225</v>
      </c>
      <c r="H170" s="62" t="s">
        <v>3491</v>
      </c>
      <c r="I170" s="63">
        <v>437531</v>
      </c>
      <c r="K170" s="63">
        <v>431908</v>
      </c>
      <c r="M170" s="63">
        <v>410273</v>
      </c>
      <c r="O170" s="63">
        <v>359935</v>
      </c>
      <c r="Q170" s="63">
        <v>411420</v>
      </c>
      <c r="S170" s="63">
        <v>416410</v>
      </c>
    </row>
    <row r="171" spans="2:20">
      <c r="B171" s="69">
        <v>7</v>
      </c>
      <c r="F171" s="22">
        <f t="shared" si="2"/>
        <v>1</v>
      </c>
      <c r="G171" s="69" t="s">
        <v>3241</v>
      </c>
      <c r="H171" s="62" t="s">
        <v>558</v>
      </c>
      <c r="I171" s="63">
        <v>17618</v>
      </c>
      <c r="K171" s="63">
        <v>14070</v>
      </c>
      <c r="M171" s="63">
        <v>1</v>
      </c>
      <c r="O171" s="63">
        <v>6212</v>
      </c>
      <c r="Q171" s="63">
        <v>1</v>
      </c>
      <c r="S171" s="63">
        <v>1</v>
      </c>
    </row>
    <row r="172" spans="2:20">
      <c r="B172" s="69">
        <v>7</v>
      </c>
      <c r="C172" s="64">
        <v>1</v>
      </c>
      <c r="F172" s="22">
        <f t="shared" si="2"/>
        <v>2</v>
      </c>
      <c r="G172" s="69" t="s">
        <v>285</v>
      </c>
      <c r="H172" s="62" t="s">
        <v>558</v>
      </c>
      <c r="I172" s="63">
        <v>17618</v>
      </c>
      <c r="K172" s="63">
        <v>14070</v>
      </c>
      <c r="M172" s="63">
        <v>1</v>
      </c>
      <c r="O172" s="63">
        <v>6212</v>
      </c>
      <c r="Q172" s="63">
        <v>1</v>
      </c>
      <c r="S172" s="63">
        <v>1</v>
      </c>
    </row>
    <row r="173" spans="2:20">
      <c r="B173" s="69">
        <v>7</v>
      </c>
      <c r="C173" s="64">
        <v>1</v>
      </c>
      <c r="D173" s="64">
        <v>1</v>
      </c>
      <c r="F173" s="22">
        <f t="shared" si="2"/>
        <v>3</v>
      </c>
      <c r="G173" s="69" t="s">
        <v>284</v>
      </c>
      <c r="H173" s="62" t="s">
        <v>558</v>
      </c>
      <c r="I173" s="63">
        <v>17618</v>
      </c>
      <c r="K173" s="63">
        <v>14070</v>
      </c>
      <c r="M173" s="63">
        <v>1</v>
      </c>
      <c r="O173" s="63">
        <v>6212</v>
      </c>
      <c r="Q173" s="63">
        <v>1</v>
      </c>
      <c r="S173" s="63">
        <v>1</v>
      </c>
    </row>
    <row r="174" spans="2:20">
      <c r="B174" s="69">
        <v>8</v>
      </c>
      <c r="F174" s="22">
        <f t="shared" si="2"/>
        <v>1</v>
      </c>
      <c r="G174" s="69" t="s">
        <v>3232</v>
      </c>
      <c r="H174" s="62" t="s">
        <v>1165</v>
      </c>
      <c r="I174" s="63">
        <v>646</v>
      </c>
      <c r="K174" s="63">
        <v>199</v>
      </c>
      <c r="M174" s="63">
        <v>155</v>
      </c>
      <c r="O174" s="63">
        <v>93</v>
      </c>
      <c r="Q174" s="63">
        <v>163</v>
      </c>
      <c r="S174" s="63">
        <v>131</v>
      </c>
    </row>
    <row r="175" spans="2:20">
      <c r="B175" s="69">
        <v>8</v>
      </c>
      <c r="C175" s="64">
        <v>1</v>
      </c>
      <c r="F175" s="22">
        <f t="shared" si="2"/>
        <v>2</v>
      </c>
      <c r="G175" s="69" t="s">
        <v>3242</v>
      </c>
      <c r="H175" s="62" t="s">
        <v>1898</v>
      </c>
      <c r="K175" s="63">
        <v>0</v>
      </c>
      <c r="M175" s="63">
        <v>2</v>
      </c>
      <c r="O175" s="63">
        <v>0</v>
      </c>
      <c r="Q175" s="63">
        <v>2</v>
      </c>
      <c r="S175" s="63">
        <v>2</v>
      </c>
    </row>
    <row r="176" spans="2:20">
      <c r="B176" s="69">
        <v>8</v>
      </c>
      <c r="C176" s="64">
        <v>1</v>
      </c>
      <c r="D176" s="64">
        <v>1</v>
      </c>
      <c r="F176" s="22">
        <f t="shared" si="2"/>
        <v>3</v>
      </c>
      <c r="G176" s="69" t="s">
        <v>298</v>
      </c>
      <c r="H176" s="62" t="s">
        <v>1898</v>
      </c>
      <c r="K176" s="63">
        <v>0</v>
      </c>
      <c r="M176" s="63">
        <v>2</v>
      </c>
      <c r="O176" s="63">
        <v>0</v>
      </c>
      <c r="Q176" s="63">
        <v>2</v>
      </c>
      <c r="S176" s="63">
        <v>2</v>
      </c>
    </row>
    <row r="177" spans="2:20">
      <c r="B177" s="69">
        <v>8</v>
      </c>
      <c r="C177" s="64">
        <v>2</v>
      </c>
      <c r="F177" s="22">
        <f t="shared" si="2"/>
        <v>2</v>
      </c>
      <c r="G177" s="69" t="s">
        <v>3243</v>
      </c>
      <c r="H177" s="62" t="s">
        <v>1807</v>
      </c>
      <c r="K177" s="63">
        <v>199</v>
      </c>
      <c r="M177" s="63">
        <v>153</v>
      </c>
      <c r="O177" s="63">
        <v>93</v>
      </c>
      <c r="Q177" s="63">
        <v>161</v>
      </c>
      <c r="S177" s="63">
        <v>129</v>
      </c>
    </row>
    <row r="178" spans="2:20">
      <c r="B178" s="69">
        <v>8</v>
      </c>
      <c r="C178" s="64">
        <v>2</v>
      </c>
      <c r="D178" s="64">
        <v>1</v>
      </c>
      <c r="F178" s="22">
        <f t="shared" si="2"/>
        <v>3</v>
      </c>
      <c r="G178" s="69" t="s">
        <v>303</v>
      </c>
      <c r="H178" s="64" t="s">
        <v>1815</v>
      </c>
      <c r="I178" s="4"/>
      <c r="J178" s="4"/>
      <c r="K178" s="4"/>
      <c r="L178" s="4"/>
      <c r="M178" s="4">
        <v>1</v>
      </c>
      <c r="N178" s="4"/>
      <c r="O178" s="4">
        <v>4.2</v>
      </c>
      <c r="P178" s="4" t="s">
        <v>3188</v>
      </c>
      <c r="Q178" s="4"/>
      <c r="R178" s="4"/>
      <c r="S178" s="4">
        <v>1</v>
      </c>
      <c r="T178" s="4"/>
    </row>
    <row r="179" spans="2:20">
      <c r="B179" s="69">
        <v>8</v>
      </c>
      <c r="C179" s="64">
        <v>2</v>
      </c>
      <c r="D179" s="64">
        <v>2</v>
      </c>
      <c r="F179" s="22">
        <f t="shared" si="2"/>
        <v>3</v>
      </c>
      <c r="G179" s="69" t="s">
        <v>304</v>
      </c>
      <c r="H179" s="64" t="s">
        <v>1807</v>
      </c>
      <c r="I179" s="4"/>
      <c r="J179" s="4"/>
      <c r="K179" s="4">
        <v>199</v>
      </c>
      <c r="L179" s="4"/>
      <c r="M179" s="63">
        <v>153</v>
      </c>
      <c r="N179" s="4"/>
      <c r="O179" s="4">
        <v>88.8</v>
      </c>
      <c r="P179" s="4"/>
      <c r="Q179" s="4"/>
      <c r="R179" s="4"/>
      <c r="S179" s="4">
        <v>128</v>
      </c>
      <c r="T179" s="4"/>
    </row>
    <row r="180" spans="2:20" hidden="1">
      <c r="B180" s="69"/>
      <c r="F180" s="22"/>
      <c r="G180" s="69"/>
      <c r="H180" s="65" t="s">
        <v>1899</v>
      </c>
      <c r="K180" s="4">
        <v>42</v>
      </c>
      <c r="L180" s="4"/>
      <c r="M180" s="4">
        <v>59</v>
      </c>
      <c r="N180" s="66"/>
      <c r="O180" s="4">
        <v>63</v>
      </c>
      <c r="S180" s="63">
        <v>33</v>
      </c>
    </row>
    <row r="181" spans="2:20" hidden="1">
      <c r="B181" s="69"/>
      <c r="F181" s="22"/>
      <c r="G181" s="69"/>
      <c r="H181" s="65" t="s">
        <v>1900</v>
      </c>
      <c r="K181" s="4">
        <v>9.77</v>
      </c>
      <c r="L181" s="4"/>
      <c r="M181" s="4">
        <v>72</v>
      </c>
      <c r="N181" s="66"/>
      <c r="O181" s="4">
        <v>2</v>
      </c>
      <c r="S181" s="63">
        <v>72</v>
      </c>
    </row>
    <row r="182" spans="2:20" hidden="1">
      <c r="B182" s="69"/>
      <c r="F182" s="22"/>
      <c r="G182" s="69"/>
      <c r="H182" s="65" t="s">
        <v>1901</v>
      </c>
      <c r="K182" s="4">
        <v>22</v>
      </c>
      <c r="L182" s="4"/>
      <c r="M182" s="4">
        <v>21</v>
      </c>
      <c r="N182" s="66"/>
      <c r="O182" s="4">
        <v>23.57</v>
      </c>
      <c r="S182" s="63">
        <v>23</v>
      </c>
    </row>
    <row r="183" spans="2:20" hidden="1">
      <c r="B183" s="69"/>
      <c r="F183" s="22"/>
      <c r="G183" s="69"/>
      <c r="H183" s="65" t="s">
        <v>1902</v>
      </c>
      <c r="K183" s="4">
        <v>125</v>
      </c>
      <c r="L183" s="4"/>
      <c r="M183" s="4"/>
      <c r="N183" s="66"/>
      <c r="O183" s="4"/>
    </row>
    <row r="184" spans="2:20">
      <c r="B184" s="69">
        <v>9</v>
      </c>
      <c r="F184" s="22">
        <f t="shared" si="2"/>
        <v>1</v>
      </c>
      <c r="G184" s="69" t="s">
        <v>3235</v>
      </c>
      <c r="H184" s="62" t="s">
        <v>636</v>
      </c>
      <c r="I184" s="31"/>
      <c r="J184" s="31"/>
      <c r="K184" s="31">
        <v>0</v>
      </c>
      <c r="L184" s="31"/>
      <c r="M184" s="63">
        <v>50800</v>
      </c>
      <c r="O184" s="63">
        <v>0</v>
      </c>
      <c r="Q184" s="63">
        <v>89300</v>
      </c>
      <c r="R184" s="67" t="s">
        <v>1167</v>
      </c>
      <c r="S184" s="63">
        <v>90000</v>
      </c>
    </row>
    <row r="185" spans="2:20">
      <c r="B185" s="69">
        <v>9</v>
      </c>
      <c r="C185" s="64">
        <v>1</v>
      </c>
      <c r="F185" s="22">
        <f t="shared" si="2"/>
        <v>2</v>
      </c>
      <c r="G185" s="69" t="s">
        <v>401</v>
      </c>
      <c r="H185" s="62" t="s">
        <v>636</v>
      </c>
      <c r="I185" s="31"/>
      <c r="J185" s="31"/>
      <c r="K185" s="31">
        <v>0</v>
      </c>
      <c r="L185" s="31"/>
      <c r="M185" s="63">
        <v>50800</v>
      </c>
      <c r="O185" s="63">
        <v>0</v>
      </c>
      <c r="Q185" s="63">
        <v>89300</v>
      </c>
      <c r="S185" s="63">
        <v>90000</v>
      </c>
    </row>
    <row r="186" spans="2:20">
      <c r="B186" s="69">
        <v>9</v>
      </c>
      <c r="C186" s="64">
        <v>1</v>
      </c>
      <c r="D186" s="64">
        <v>1</v>
      </c>
      <c r="F186" s="22">
        <f t="shared" si="2"/>
        <v>3</v>
      </c>
      <c r="G186" s="69" t="s">
        <v>402</v>
      </c>
      <c r="H186" s="62" t="s">
        <v>3492</v>
      </c>
      <c r="I186" s="31"/>
      <c r="J186" s="31"/>
      <c r="K186" s="31">
        <v>0</v>
      </c>
      <c r="L186" s="31"/>
      <c r="M186" s="63">
        <v>50800</v>
      </c>
      <c r="O186" s="63">
        <v>0</v>
      </c>
      <c r="Q186" s="63">
        <v>89300</v>
      </c>
      <c r="S186" s="63">
        <v>90000</v>
      </c>
    </row>
    <row r="187" spans="2:20">
      <c r="B187" s="69">
        <v>9</v>
      </c>
      <c r="C187" s="64">
        <v>1</v>
      </c>
      <c r="D187" s="64">
        <v>1</v>
      </c>
      <c r="E187" s="64">
        <v>1</v>
      </c>
      <c r="F187" s="22">
        <f t="shared" si="2"/>
        <v>4</v>
      </c>
      <c r="G187" s="69" t="s">
        <v>3493</v>
      </c>
      <c r="H187" s="66" t="s">
        <v>3494</v>
      </c>
      <c r="I187" s="31"/>
      <c r="J187" s="31"/>
      <c r="K187" s="31"/>
      <c r="L187" s="31"/>
      <c r="M187" s="63">
        <v>50800</v>
      </c>
      <c r="Q187" s="63">
        <v>63600</v>
      </c>
      <c r="S187" s="63">
        <v>90000</v>
      </c>
    </row>
    <row r="188" spans="2:20">
      <c r="B188" s="69">
        <v>9</v>
      </c>
      <c r="C188" s="64">
        <v>1</v>
      </c>
      <c r="D188" s="64">
        <v>1</v>
      </c>
      <c r="E188" s="64">
        <v>2</v>
      </c>
      <c r="F188" s="22">
        <f t="shared" si="2"/>
        <v>4</v>
      </c>
      <c r="G188" s="69" t="s">
        <v>3462</v>
      </c>
      <c r="H188" s="62" t="s">
        <v>3495</v>
      </c>
      <c r="I188" s="31"/>
      <c r="J188" s="31"/>
      <c r="K188" s="31"/>
      <c r="L188" s="31"/>
      <c r="Q188" s="63">
        <v>25700</v>
      </c>
      <c r="S188" s="230">
        <v>0</v>
      </c>
    </row>
    <row r="189" spans="2:20">
      <c r="B189" s="62" t="s">
        <v>764</v>
      </c>
      <c r="F189" s="22">
        <v>0</v>
      </c>
      <c r="K189" s="63">
        <v>5948151</v>
      </c>
      <c r="M189" s="63">
        <v>6381344</v>
      </c>
      <c r="O189" s="63">
        <v>6397668</v>
      </c>
      <c r="Q189" s="63">
        <v>6884179</v>
      </c>
      <c r="S189" s="63">
        <v>7458133</v>
      </c>
    </row>
    <row r="190" spans="2:20">
      <c r="B190" s="69">
        <v>1</v>
      </c>
      <c r="F190" s="22">
        <f t="shared" si="2"/>
        <v>1</v>
      </c>
      <c r="G190" s="69" t="s">
        <v>3219</v>
      </c>
      <c r="H190" s="62" t="s">
        <v>765</v>
      </c>
      <c r="I190" s="63">
        <v>974816</v>
      </c>
      <c r="K190" s="63">
        <v>983312</v>
      </c>
      <c r="M190" s="63">
        <v>1341396</v>
      </c>
      <c r="O190" s="63">
        <v>1354024.6</v>
      </c>
      <c r="Q190" s="63">
        <v>1405805</v>
      </c>
      <c r="S190" s="63">
        <v>1434156</v>
      </c>
    </row>
    <row r="191" spans="2:20">
      <c r="B191" s="74">
        <v>1</v>
      </c>
      <c r="C191" s="64">
        <v>1</v>
      </c>
      <c r="F191" s="22">
        <f t="shared" si="2"/>
        <v>2</v>
      </c>
      <c r="G191" s="74" t="s">
        <v>3502</v>
      </c>
      <c r="H191" s="62" t="s">
        <v>3503</v>
      </c>
      <c r="I191" s="63">
        <v>974816</v>
      </c>
      <c r="K191" s="63">
        <v>983312</v>
      </c>
      <c r="M191" s="63">
        <v>1341396</v>
      </c>
      <c r="O191" s="63">
        <v>1354024.6</v>
      </c>
      <c r="Q191" s="63">
        <v>1405805</v>
      </c>
      <c r="S191" s="63">
        <v>1434156</v>
      </c>
    </row>
    <row r="192" spans="2:20" hidden="1">
      <c r="B192" s="62"/>
      <c r="F192" s="22"/>
      <c r="H192" s="64" t="s">
        <v>535</v>
      </c>
      <c r="I192" s="4">
        <v>7844</v>
      </c>
      <c r="J192" s="4"/>
      <c r="K192" s="4">
        <v>7821.9</v>
      </c>
      <c r="L192" s="4"/>
      <c r="M192" s="4"/>
      <c r="N192" s="4"/>
      <c r="O192" s="4">
        <v>6512</v>
      </c>
    </row>
    <row r="193" spans="2:20" hidden="1">
      <c r="B193" s="62"/>
      <c r="F193" s="22"/>
      <c r="H193" s="64" t="s">
        <v>1774</v>
      </c>
      <c r="I193" s="4">
        <v>21950</v>
      </c>
      <c r="J193" s="4"/>
      <c r="K193" s="4">
        <v>19332</v>
      </c>
      <c r="L193" s="4"/>
      <c r="M193" s="4"/>
      <c r="N193" s="4"/>
      <c r="O193" s="4">
        <v>25425</v>
      </c>
    </row>
    <row r="194" spans="2:20">
      <c r="B194" s="69">
        <v>1</v>
      </c>
      <c r="C194" s="64">
        <v>1</v>
      </c>
      <c r="D194" s="64">
        <v>1</v>
      </c>
      <c r="F194" s="22">
        <f t="shared" si="2"/>
        <v>3</v>
      </c>
      <c r="G194" s="69" t="s">
        <v>3504</v>
      </c>
      <c r="H194" s="62" t="s">
        <v>3505</v>
      </c>
      <c r="I194" s="63">
        <v>974816</v>
      </c>
      <c r="K194" s="63">
        <v>983312</v>
      </c>
      <c r="M194" s="63">
        <v>1344395</v>
      </c>
      <c r="O194" s="63">
        <v>1354024.6</v>
      </c>
      <c r="Q194" s="63">
        <v>1405805</v>
      </c>
      <c r="S194" s="63">
        <v>1434156</v>
      </c>
    </row>
    <row r="195" spans="2:20">
      <c r="B195" s="69">
        <v>1</v>
      </c>
      <c r="C195" s="64">
        <v>1</v>
      </c>
      <c r="D195" s="64">
        <v>1</v>
      </c>
      <c r="E195" s="64">
        <v>1</v>
      </c>
      <c r="F195" s="22">
        <f t="shared" si="2"/>
        <v>4</v>
      </c>
      <c r="G195" s="69" t="s">
        <v>3471</v>
      </c>
      <c r="H195" s="62" t="s">
        <v>3506</v>
      </c>
      <c r="I195" s="63">
        <v>869468</v>
      </c>
      <c r="J195" s="4"/>
      <c r="K195" s="63">
        <v>881677</v>
      </c>
      <c r="L195" s="4" t="s">
        <v>2330</v>
      </c>
      <c r="M195" s="63">
        <v>1202630</v>
      </c>
      <c r="N195" s="4" t="s">
        <v>2200</v>
      </c>
      <c r="O195" s="4">
        <v>1200127</v>
      </c>
      <c r="P195" s="4"/>
      <c r="Q195" s="4">
        <v>1262849</v>
      </c>
      <c r="R195" s="4" t="s">
        <v>2200</v>
      </c>
      <c r="S195" s="4">
        <v>1270517</v>
      </c>
      <c r="T195" s="4"/>
    </row>
    <row r="196" spans="2:20" hidden="1">
      <c r="B196" s="69"/>
      <c r="F196" s="22"/>
      <c r="G196" s="69"/>
      <c r="H196" s="64" t="s">
        <v>1774</v>
      </c>
      <c r="I196" s="4">
        <v>10686</v>
      </c>
      <c r="J196" s="4"/>
      <c r="K196" s="4">
        <v>9597</v>
      </c>
      <c r="L196" s="4"/>
      <c r="N196" s="4"/>
      <c r="O196" s="4">
        <v>16208.5</v>
      </c>
      <c r="P196" s="4"/>
      <c r="Q196" s="4"/>
      <c r="R196" s="4"/>
      <c r="S196" s="4"/>
      <c r="T196" s="4"/>
    </row>
    <row r="197" spans="2:20">
      <c r="B197" s="69">
        <v>1</v>
      </c>
      <c r="C197" s="64">
        <v>1</v>
      </c>
      <c r="D197" s="64">
        <v>1</v>
      </c>
      <c r="E197" s="64">
        <v>2</v>
      </c>
      <c r="F197" s="22">
        <f t="shared" si="2"/>
        <v>4</v>
      </c>
      <c r="G197" s="69" t="s">
        <v>3472</v>
      </c>
      <c r="H197" s="62" t="s">
        <v>3507</v>
      </c>
      <c r="I197" s="63">
        <v>101617</v>
      </c>
      <c r="K197" s="4">
        <v>97307</v>
      </c>
      <c r="L197" s="4"/>
      <c r="M197" s="63">
        <v>137915</v>
      </c>
      <c r="N197" s="4" t="s">
        <v>2201</v>
      </c>
      <c r="O197" s="4">
        <v>150240</v>
      </c>
      <c r="P197" s="4"/>
      <c r="Q197" s="4">
        <v>138514</v>
      </c>
      <c r="R197" s="72" t="s">
        <v>2941</v>
      </c>
      <c r="S197" s="72">
        <v>158507</v>
      </c>
      <c r="T197" s="72"/>
    </row>
    <row r="198" spans="2:20">
      <c r="B198" s="69">
        <v>1</v>
      </c>
      <c r="C198" s="64">
        <v>1</v>
      </c>
      <c r="D198" s="64">
        <v>1</v>
      </c>
      <c r="E198" s="64">
        <v>3</v>
      </c>
      <c r="F198" s="22">
        <f t="shared" si="2"/>
        <v>4</v>
      </c>
      <c r="G198" s="69" t="s">
        <v>3473</v>
      </c>
      <c r="H198" s="62" t="s">
        <v>3508</v>
      </c>
      <c r="I198" s="63">
        <v>3731</v>
      </c>
      <c r="K198" s="4">
        <v>4328</v>
      </c>
      <c r="L198" s="4"/>
      <c r="M198" s="63">
        <v>3850</v>
      </c>
      <c r="N198" s="67" t="s">
        <v>2202</v>
      </c>
      <c r="O198" s="67">
        <v>3657</v>
      </c>
      <c r="P198" s="67"/>
      <c r="Q198" s="4">
        <v>4442</v>
      </c>
      <c r="R198" s="67" t="s">
        <v>2202</v>
      </c>
      <c r="S198" s="67">
        <v>5132</v>
      </c>
      <c r="T198" s="67"/>
    </row>
    <row r="199" spans="2:20" hidden="1">
      <c r="B199" s="69"/>
      <c r="F199" s="22"/>
      <c r="G199" s="69"/>
      <c r="H199" s="64" t="s">
        <v>535</v>
      </c>
      <c r="I199" s="4">
        <v>7844</v>
      </c>
      <c r="J199" s="4"/>
      <c r="K199" s="4">
        <v>7822</v>
      </c>
      <c r="L199" s="4"/>
      <c r="N199" s="4"/>
      <c r="O199" s="4">
        <v>6512</v>
      </c>
      <c r="P199" s="4"/>
      <c r="Q199" s="4"/>
      <c r="R199" s="4"/>
      <c r="S199" s="4"/>
      <c r="T199" s="4"/>
    </row>
    <row r="200" spans="2:20" hidden="1">
      <c r="B200" s="69"/>
      <c r="F200" s="22"/>
      <c r="G200" s="69"/>
      <c r="H200" s="64" t="s">
        <v>1774</v>
      </c>
      <c r="I200" s="4">
        <v>11263</v>
      </c>
      <c r="J200" s="4"/>
      <c r="K200" s="4">
        <v>9735</v>
      </c>
      <c r="L200" s="4"/>
      <c r="M200" s="4"/>
      <c r="N200" s="66"/>
      <c r="O200" s="4">
        <v>9216.6</v>
      </c>
      <c r="P200" s="67"/>
      <c r="Q200" s="4"/>
      <c r="R200" s="67"/>
      <c r="S200" s="67"/>
      <c r="T200" s="67"/>
    </row>
    <row r="201" spans="2:20">
      <c r="B201" s="69">
        <v>2</v>
      </c>
      <c r="F201" s="22">
        <f t="shared" ref="F201:F264" si="3">COUNT(B201:E201)</f>
        <v>1</v>
      </c>
      <c r="G201" s="69" t="s">
        <v>3222</v>
      </c>
      <c r="H201" s="62" t="s">
        <v>567</v>
      </c>
      <c r="I201" s="63">
        <v>0</v>
      </c>
      <c r="K201" s="63">
        <v>0</v>
      </c>
      <c r="M201" s="63">
        <v>1</v>
      </c>
      <c r="O201" s="63">
        <v>0</v>
      </c>
      <c r="Q201" s="63">
        <v>1</v>
      </c>
      <c r="S201" s="63">
        <v>1</v>
      </c>
    </row>
    <row r="202" spans="2:20">
      <c r="B202" s="69">
        <v>2</v>
      </c>
      <c r="C202" s="64">
        <v>1</v>
      </c>
      <c r="F202" s="22">
        <f t="shared" si="3"/>
        <v>2</v>
      </c>
      <c r="G202" s="69" t="s">
        <v>3501</v>
      </c>
      <c r="H202" s="62" t="s">
        <v>3509</v>
      </c>
      <c r="I202" s="63">
        <v>0</v>
      </c>
      <c r="K202" s="63">
        <v>0</v>
      </c>
      <c r="M202" s="63">
        <v>1</v>
      </c>
      <c r="O202" s="63">
        <v>0</v>
      </c>
      <c r="Q202" s="63">
        <v>1</v>
      </c>
      <c r="S202" s="63">
        <v>1</v>
      </c>
    </row>
    <row r="203" spans="2:20">
      <c r="B203" s="69">
        <v>2</v>
      </c>
      <c r="C203" s="64">
        <v>1</v>
      </c>
      <c r="D203" s="64">
        <v>1</v>
      </c>
      <c r="F203" s="22">
        <f t="shared" si="3"/>
        <v>3</v>
      </c>
      <c r="G203" s="69" t="s">
        <v>3244</v>
      </c>
      <c r="H203" s="62" t="s">
        <v>1932</v>
      </c>
      <c r="K203" s="63">
        <v>0</v>
      </c>
      <c r="M203" s="63">
        <v>1</v>
      </c>
      <c r="O203" s="63">
        <v>0</v>
      </c>
      <c r="Q203" s="63">
        <v>1</v>
      </c>
      <c r="R203" s="4" t="s">
        <v>1776</v>
      </c>
      <c r="S203" s="4">
        <v>1</v>
      </c>
      <c r="T203" s="4"/>
    </row>
    <row r="204" spans="2:20">
      <c r="B204" s="69">
        <v>3</v>
      </c>
      <c r="F204" s="22">
        <f t="shared" si="3"/>
        <v>1</v>
      </c>
      <c r="G204" s="69" t="s">
        <v>50</v>
      </c>
      <c r="H204" s="62" t="s">
        <v>552</v>
      </c>
      <c r="I204" s="63">
        <v>1194893</v>
      </c>
      <c r="K204" s="63">
        <v>1247143</v>
      </c>
      <c r="M204" s="63">
        <v>1323977</v>
      </c>
      <c r="O204" s="63">
        <v>1318534</v>
      </c>
      <c r="Q204" s="63">
        <v>1469176</v>
      </c>
      <c r="S204" s="63">
        <v>1595068</v>
      </c>
    </row>
    <row r="205" spans="2:20">
      <c r="B205" s="69">
        <v>3</v>
      </c>
      <c r="C205" s="64">
        <v>1</v>
      </c>
      <c r="F205" s="22">
        <f t="shared" si="3"/>
        <v>2</v>
      </c>
      <c r="G205" s="69" t="s">
        <v>3245</v>
      </c>
      <c r="H205" s="62" t="s">
        <v>589</v>
      </c>
      <c r="I205" s="63">
        <v>932069</v>
      </c>
      <c r="K205" s="63">
        <v>969750</v>
      </c>
      <c r="M205" s="63">
        <v>1035326</v>
      </c>
      <c r="O205" s="63">
        <v>1029577</v>
      </c>
      <c r="Q205" s="63">
        <v>1143334</v>
      </c>
      <c r="S205" s="63">
        <v>1248298</v>
      </c>
    </row>
    <row r="206" spans="2:20">
      <c r="B206" s="69">
        <v>3</v>
      </c>
      <c r="C206" s="64">
        <v>1</v>
      </c>
      <c r="D206" s="64">
        <v>1</v>
      </c>
      <c r="F206" s="22">
        <f t="shared" si="3"/>
        <v>3</v>
      </c>
      <c r="G206" s="69" t="s">
        <v>1933</v>
      </c>
      <c r="H206" s="62" t="s">
        <v>1934</v>
      </c>
      <c r="I206" s="63">
        <v>932069</v>
      </c>
      <c r="K206" s="63">
        <v>969750</v>
      </c>
      <c r="M206" s="63">
        <v>1035326</v>
      </c>
      <c r="O206" s="63">
        <v>1029577</v>
      </c>
      <c r="Q206" s="63">
        <v>1143334</v>
      </c>
      <c r="S206" s="63">
        <v>1248298</v>
      </c>
    </row>
    <row r="207" spans="2:20">
      <c r="B207" s="69">
        <v>3</v>
      </c>
      <c r="C207" s="64">
        <v>2</v>
      </c>
      <c r="F207" s="22">
        <f t="shared" si="3"/>
        <v>2</v>
      </c>
      <c r="G207" s="69" t="s">
        <v>3246</v>
      </c>
      <c r="H207" s="62" t="s">
        <v>590</v>
      </c>
      <c r="I207" s="63">
        <v>262824</v>
      </c>
      <c r="K207" s="63">
        <v>277393</v>
      </c>
      <c r="M207" s="63">
        <v>288651</v>
      </c>
      <c r="O207" s="63">
        <v>288957</v>
      </c>
      <c r="Q207" s="63">
        <v>325842</v>
      </c>
      <c r="S207" s="63">
        <v>346770</v>
      </c>
    </row>
    <row r="208" spans="2:20">
      <c r="B208" s="69">
        <v>3</v>
      </c>
      <c r="C208" s="64">
        <v>2</v>
      </c>
      <c r="D208" s="64">
        <v>1</v>
      </c>
      <c r="F208" s="22">
        <f t="shared" si="3"/>
        <v>3</v>
      </c>
      <c r="G208" s="69" t="s">
        <v>1935</v>
      </c>
      <c r="H208" s="64" t="s">
        <v>766</v>
      </c>
      <c r="I208" s="4">
        <v>208772</v>
      </c>
      <c r="J208" s="4"/>
      <c r="K208" s="63">
        <v>222731</v>
      </c>
      <c r="M208" s="4">
        <v>233694</v>
      </c>
      <c r="N208" s="4"/>
      <c r="O208" s="4">
        <v>234002</v>
      </c>
      <c r="P208" s="4"/>
      <c r="Q208" s="4">
        <v>269904</v>
      </c>
      <c r="R208" s="4"/>
      <c r="S208" s="4">
        <v>290322</v>
      </c>
      <c r="T208" s="4"/>
    </row>
    <row r="209" spans="2:20">
      <c r="B209" s="69">
        <v>3</v>
      </c>
      <c r="C209" s="64">
        <v>2</v>
      </c>
      <c r="D209" s="64">
        <v>2</v>
      </c>
      <c r="F209" s="22">
        <f t="shared" si="3"/>
        <v>3</v>
      </c>
      <c r="G209" s="69" t="s">
        <v>1936</v>
      </c>
      <c r="H209" s="64" t="s">
        <v>767</v>
      </c>
      <c r="I209" s="4">
        <v>17941</v>
      </c>
      <c r="J209" s="4"/>
      <c r="K209" s="63">
        <v>17994</v>
      </c>
      <c r="M209" s="4">
        <v>18233</v>
      </c>
      <c r="N209" s="4"/>
      <c r="O209" s="4">
        <v>18232</v>
      </c>
      <c r="P209" s="4"/>
      <c r="Q209" s="4">
        <v>18772</v>
      </c>
      <c r="R209" s="4"/>
      <c r="S209" s="4">
        <v>18124</v>
      </c>
      <c r="T209" s="4"/>
    </row>
    <row r="210" spans="2:20">
      <c r="B210" s="69">
        <v>3</v>
      </c>
      <c r="C210" s="64">
        <v>2</v>
      </c>
      <c r="D210" s="64">
        <v>3</v>
      </c>
      <c r="F210" s="22">
        <f t="shared" si="3"/>
        <v>3</v>
      </c>
      <c r="G210" s="69" t="s">
        <v>1937</v>
      </c>
      <c r="H210" s="64" t="s">
        <v>1938</v>
      </c>
      <c r="I210" s="4">
        <v>36111</v>
      </c>
      <c r="J210" s="4"/>
      <c r="K210" s="63">
        <v>36257</v>
      </c>
      <c r="M210" s="4">
        <v>36724</v>
      </c>
      <c r="N210" s="4"/>
      <c r="O210" s="4">
        <v>36723</v>
      </c>
      <c r="P210" s="4"/>
      <c r="Q210" s="4">
        <v>37166</v>
      </c>
      <c r="R210" s="4"/>
      <c r="S210" s="4">
        <v>38324</v>
      </c>
      <c r="T210" s="4"/>
    </row>
    <row r="211" spans="2:20">
      <c r="B211" s="69">
        <v>3</v>
      </c>
      <c r="C211" s="64">
        <v>2</v>
      </c>
      <c r="D211" s="64">
        <v>4</v>
      </c>
      <c r="F211" s="22">
        <f t="shared" si="3"/>
        <v>3</v>
      </c>
      <c r="G211" s="69" t="s">
        <v>1939</v>
      </c>
      <c r="H211" s="64" t="s">
        <v>1940</v>
      </c>
      <c r="I211" s="4"/>
      <c r="J211" s="4"/>
      <c r="K211" s="63">
        <v>411</v>
      </c>
      <c r="M211" s="31"/>
      <c r="N211" s="31"/>
      <c r="O211" s="31"/>
      <c r="P211" s="31"/>
      <c r="Q211" s="31"/>
      <c r="R211" s="31"/>
      <c r="S211" s="31"/>
      <c r="T211" s="31"/>
    </row>
    <row r="212" spans="2:20" s="65" customFormat="1">
      <c r="B212" s="69">
        <v>4</v>
      </c>
      <c r="F212" s="22">
        <f t="shared" si="3"/>
        <v>1</v>
      </c>
      <c r="G212" s="69" t="s">
        <v>3510</v>
      </c>
      <c r="H212" s="62" t="s">
        <v>769</v>
      </c>
      <c r="I212" s="63">
        <v>1568822</v>
      </c>
      <c r="J212" s="63"/>
      <c r="K212" s="63">
        <v>1657652</v>
      </c>
      <c r="L212" s="63"/>
      <c r="M212" s="63">
        <v>1728242</v>
      </c>
      <c r="N212" s="63"/>
      <c r="O212" s="63">
        <v>1719886</v>
      </c>
      <c r="P212" s="63"/>
      <c r="Q212" s="63">
        <v>1898812</v>
      </c>
      <c r="R212" s="63"/>
      <c r="S212" s="63">
        <v>2059611</v>
      </c>
      <c r="T212" s="63"/>
    </row>
    <row r="213" spans="2:20" s="65" customFormat="1">
      <c r="B213" s="69">
        <v>4</v>
      </c>
      <c r="C213" s="65">
        <v>1</v>
      </c>
      <c r="F213" s="22">
        <f t="shared" si="3"/>
        <v>2</v>
      </c>
      <c r="G213" s="69" t="s">
        <v>3511</v>
      </c>
      <c r="H213" s="62" t="s">
        <v>769</v>
      </c>
      <c r="I213" s="63">
        <v>1568822</v>
      </c>
      <c r="J213" s="63"/>
      <c r="K213" s="63">
        <v>1657652</v>
      </c>
      <c r="L213" s="63"/>
      <c r="M213" s="63">
        <v>1728242</v>
      </c>
      <c r="N213" s="63"/>
      <c r="O213" s="63">
        <v>1719886</v>
      </c>
      <c r="P213" s="63"/>
      <c r="Q213" s="63">
        <v>1898812</v>
      </c>
      <c r="R213" s="63"/>
      <c r="S213" s="63">
        <v>2059611</v>
      </c>
      <c r="T213" s="63"/>
    </row>
    <row r="214" spans="2:20" s="65" customFormat="1">
      <c r="B214" s="69">
        <v>4</v>
      </c>
      <c r="C214" s="65">
        <v>1</v>
      </c>
      <c r="D214" s="65">
        <v>1</v>
      </c>
      <c r="F214" s="22">
        <f t="shared" si="3"/>
        <v>3</v>
      </c>
      <c r="G214" s="69" t="s">
        <v>3247</v>
      </c>
      <c r="H214" s="62" t="s">
        <v>770</v>
      </c>
      <c r="I214" s="63">
        <v>1540791</v>
      </c>
      <c r="J214" s="63"/>
      <c r="K214" s="63">
        <v>1633232</v>
      </c>
      <c r="L214" s="63"/>
      <c r="M214" s="63">
        <v>1707092</v>
      </c>
      <c r="N214" s="63"/>
      <c r="O214" s="63">
        <v>1697404</v>
      </c>
      <c r="P214" s="63"/>
      <c r="Q214" s="63">
        <v>1877037</v>
      </c>
      <c r="R214" s="63"/>
      <c r="S214" s="63">
        <v>2038587</v>
      </c>
      <c r="T214" s="63"/>
    </row>
    <row r="215" spans="2:20" s="65" customFormat="1">
      <c r="B215" s="69">
        <v>4</v>
      </c>
      <c r="C215" s="65">
        <v>1</v>
      </c>
      <c r="D215" s="65">
        <v>2</v>
      </c>
      <c r="F215" s="22">
        <f t="shared" si="3"/>
        <v>3</v>
      </c>
      <c r="G215" s="69" t="s">
        <v>1174</v>
      </c>
      <c r="H215" s="62" t="s">
        <v>771</v>
      </c>
      <c r="I215" s="63">
        <v>28031</v>
      </c>
      <c r="J215" s="63"/>
      <c r="K215" s="63">
        <v>24420</v>
      </c>
      <c r="L215" s="63"/>
      <c r="M215" s="63">
        <v>21150</v>
      </c>
      <c r="N215" s="63"/>
      <c r="O215" s="63">
        <v>22482</v>
      </c>
      <c r="P215" s="63"/>
      <c r="Q215" s="63">
        <v>21775</v>
      </c>
      <c r="R215" s="63"/>
      <c r="S215" s="63">
        <v>21024</v>
      </c>
      <c r="T215" s="63"/>
    </row>
    <row r="216" spans="2:20" s="65" customFormat="1">
      <c r="B216" s="69">
        <v>5</v>
      </c>
      <c r="F216" s="22">
        <f t="shared" si="3"/>
        <v>1</v>
      </c>
      <c r="G216" s="69" t="s">
        <v>3248</v>
      </c>
      <c r="H216" s="62" t="s">
        <v>555</v>
      </c>
      <c r="I216" s="63">
        <v>825732</v>
      </c>
      <c r="J216" s="63"/>
      <c r="K216" s="63">
        <v>855639</v>
      </c>
      <c r="L216" s="63"/>
      <c r="M216" s="63">
        <v>963076</v>
      </c>
      <c r="N216" s="63"/>
      <c r="O216" s="63">
        <v>971294</v>
      </c>
      <c r="P216" s="63"/>
      <c r="Q216" s="63">
        <v>988211</v>
      </c>
      <c r="R216" s="63"/>
      <c r="S216" s="63">
        <v>1064550</v>
      </c>
      <c r="T216" s="63"/>
    </row>
    <row r="217" spans="2:20" s="65" customFormat="1">
      <c r="B217" s="69">
        <v>5</v>
      </c>
      <c r="C217" s="65">
        <v>1</v>
      </c>
      <c r="F217" s="22">
        <f t="shared" si="3"/>
        <v>2</v>
      </c>
      <c r="G217" s="69" t="s">
        <v>3249</v>
      </c>
      <c r="H217" s="62" t="s">
        <v>331</v>
      </c>
      <c r="I217" s="63">
        <v>798580</v>
      </c>
      <c r="J217" s="63"/>
      <c r="K217" s="63">
        <v>828514</v>
      </c>
      <c r="L217" s="63"/>
      <c r="M217" s="63">
        <v>877794</v>
      </c>
      <c r="N217" s="63"/>
      <c r="O217" s="63">
        <v>886013</v>
      </c>
      <c r="P217" s="63"/>
      <c r="Q217" s="63">
        <v>960242</v>
      </c>
      <c r="R217" s="63"/>
      <c r="S217" s="63">
        <v>1036326</v>
      </c>
      <c r="T217" s="63"/>
    </row>
    <row r="218" spans="2:20" s="65" customFormat="1">
      <c r="B218" s="69">
        <v>5</v>
      </c>
      <c r="C218" s="65">
        <v>1</v>
      </c>
      <c r="D218" s="65">
        <v>1</v>
      </c>
      <c r="F218" s="22">
        <f t="shared" si="3"/>
        <v>3</v>
      </c>
      <c r="G218" s="69" t="s">
        <v>1941</v>
      </c>
      <c r="H218" s="62" t="s">
        <v>1934</v>
      </c>
      <c r="I218" s="63">
        <v>798580</v>
      </c>
      <c r="J218" s="63"/>
      <c r="K218" s="63">
        <v>828514</v>
      </c>
      <c r="L218" s="63"/>
      <c r="M218" s="63">
        <v>877794</v>
      </c>
      <c r="N218" s="63"/>
      <c r="O218" s="63">
        <v>886013</v>
      </c>
      <c r="P218" s="63"/>
      <c r="Q218" s="63">
        <v>960242</v>
      </c>
      <c r="R218" s="63"/>
      <c r="S218" s="63">
        <v>1036326</v>
      </c>
      <c r="T218" s="63"/>
    </row>
    <row r="219" spans="2:20" s="65" customFormat="1">
      <c r="B219" s="69">
        <v>5</v>
      </c>
      <c r="C219" s="65">
        <v>2</v>
      </c>
      <c r="F219" s="22">
        <f t="shared" si="3"/>
        <v>2</v>
      </c>
      <c r="G219" s="69" t="s">
        <v>3250</v>
      </c>
      <c r="H219" s="62" t="s">
        <v>341</v>
      </c>
      <c r="I219" s="63">
        <v>27152</v>
      </c>
      <c r="J219" s="63"/>
      <c r="K219" s="63">
        <v>27125</v>
      </c>
      <c r="L219" s="63"/>
      <c r="M219" s="63">
        <v>27479</v>
      </c>
      <c r="N219" s="63"/>
      <c r="O219" s="63">
        <v>27477.599999999999</v>
      </c>
      <c r="P219" s="63"/>
      <c r="Q219" s="63">
        <v>27969</v>
      </c>
      <c r="R219" s="63"/>
      <c r="S219" s="63">
        <v>28224</v>
      </c>
      <c r="T219" s="63"/>
    </row>
    <row r="220" spans="2:20" s="65" customFormat="1">
      <c r="B220" s="69">
        <v>5</v>
      </c>
      <c r="C220" s="65">
        <v>2</v>
      </c>
      <c r="D220" s="65">
        <v>1</v>
      </c>
      <c r="F220" s="22">
        <f t="shared" si="3"/>
        <v>3</v>
      </c>
      <c r="G220" s="69" t="s">
        <v>1942</v>
      </c>
      <c r="H220" s="64" t="s">
        <v>767</v>
      </c>
      <c r="I220" s="4">
        <v>8971</v>
      </c>
      <c r="J220" s="4"/>
      <c r="K220" s="63">
        <v>8997</v>
      </c>
      <c r="L220" s="63"/>
      <c r="M220" s="4">
        <v>9117</v>
      </c>
      <c r="N220" s="4"/>
      <c r="O220" s="4">
        <v>9116</v>
      </c>
      <c r="P220" s="4"/>
      <c r="Q220" s="4">
        <v>9386</v>
      </c>
      <c r="R220" s="4"/>
      <c r="S220" s="4">
        <v>9062</v>
      </c>
      <c r="T220" s="4"/>
    </row>
    <row r="221" spans="2:20" s="65" customFormat="1">
      <c r="B221" s="69">
        <v>5</v>
      </c>
      <c r="C221" s="65">
        <v>2</v>
      </c>
      <c r="D221" s="65">
        <v>2</v>
      </c>
      <c r="F221" s="22">
        <f t="shared" si="3"/>
        <v>3</v>
      </c>
      <c r="G221" s="69" t="s">
        <v>1943</v>
      </c>
      <c r="H221" s="64" t="s">
        <v>768</v>
      </c>
      <c r="I221" s="4">
        <v>18055</v>
      </c>
      <c r="J221" s="4"/>
      <c r="K221" s="63">
        <v>18129</v>
      </c>
      <c r="L221" s="63"/>
      <c r="M221" s="4">
        <v>18362</v>
      </c>
      <c r="N221" s="4"/>
      <c r="O221" s="4">
        <v>18362</v>
      </c>
      <c r="P221" s="4"/>
      <c r="Q221" s="4">
        <v>18583</v>
      </c>
      <c r="R221" s="4"/>
      <c r="S221" s="4">
        <v>19162</v>
      </c>
      <c r="T221" s="4"/>
    </row>
    <row r="222" spans="2:20" s="65" customFormat="1">
      <c r="B222" s="69">
        <v>5</v>
      </c>
      <c r="C222" s="65">
        <v>2</v>
      </c>
      <c r="D222" s="65">
        <v>3</v>
      </c>
      <c r="F222" s="22">
        <f t="shared" si="3"/>
        <v>3</v>
      </c>
      <c r="G222" s="69" t="s">
        <v>1944</v>
      </c>
      <c r="H222" s="64" t="s">
        <v>1945</v>
      </c>
      <c r="I222" s="4">
        <v>126</v>
      </c>
      <c r="J222" s="4"/>
      <c r="K222" s="63">
        <v>0</v>
      </c>
      <c r="L222" s="63"/>
      <c r="M222" s="4">
        <v>0</v>
      </c>
      <c r="N222" s="4"/>
      <c r="O222" s="31"/>
      <c r="P222" s="31"/>
      <c r="Q222" s="31"/>
      <c r="R222" s="31"/>
      <c r="S222" s="31"/>
      <c r="T222" s="31"/>
    </row>
    <row r="223" spans="2:20" s="65" customFormat="1">
      <c r="B223" s="69">
        <v>5</v>
      </c>
      <c r="C223" s="65">
        <v>3</v>
      </c>
      <c r="F223" s="22">
        <f t="shared" si="3"/>
        <v>2</v>
      </c>
      <c r="G223" s="69" t="s">
        <v>3251</v>
      </c>
      <c r="H223" s="62" t="s">
        <v>1169</v>
      </c>
      <c r="I223" s="31"/>
      <c r="J223" s="31"/>
      <c r="K223" s="31"/>
      <c r="L223" s="31"/>
      <c r="M223" s="63">
        <v>57803</v>
      </c>
      <c r="N223" s="63"/>
      <c r="O223" s="63">
        <v>57803</v>
      </c>
      <c r="P223" s="63"/>
      <c r="Q223" s="63">
        <v>0</v>
      </c>
      <c r="R223" s="63"/>
      <c r="S223" s="63"/>
      <c r="T223" s="63"/>
    </row>
    <row r="224" spans="2:20" s="65" customFormat="1">
      <c r="B224" s="69">
        <v>6</v>
      </c>
      <c r="F224" s="22">
        <f t="shared" si="3"/>
        <v>1</v>
      </c>
      <c r="G224" s="69" t="s">
        <v>3230</v>
      </c>
      <c r="H224" s="62" t="s">
        <v>556</v>
      </c>
      <c r="I224" s="63">
        <v>550</v>
      </c>
      <c r="J224" s="63"/>
      <c r="K224" s="63">
        <v>151</v>
      </c>
      <c r="L224" s="63"/>
      <c r="M224" s="63">
        <v>60</v>
      </c>
      <c r="N224" s="63"/>
      <c r="O224" s="63">
        <v>57</v>
      </c>
      <c r="P224" s="63"/>
      <c r="Q224" s="63">
        <v>143</v>
      </c>
      <c r="R224" s="63"/>
      <c r="S224" s="63">
        <v>171</v>
      </c>
      <c r="T224" s="63"/>
    </row>
    <row r="225" spans="2:20" s="65" customFormat="1">
      <c r="B225" s="69">
        <v>6</v>
      </c>
      <c r="C225" s="65">
        <v>1</v>
      </c>
      <c r="F225" s="22">
        <f t="shared" si="3"/>
        <v>2</v>
      </c>
      <c r="G225" s="69" t="s">
        <v>3252</v>
      </c>
      <c r="H225" s="62" t="s">
        <v>1946</v>
      </c>
      <c r="I225" s="63"/>
      <c r="J225" s="63"/>
      <c r="K225" s="63">
        <v>150</v>
      </c>
      <c r="L225" s="63"/>
      <c r="M225" s="63">
        <v>59</v>
      </c>
      <c r="N225" s="63"/>
      <c r="O225" s="63">
        <v>57</v>
      </c>
      <c r="P225" s="63"/>
      <c r="Q225" s="63">
        <v>142</v>
      </c>
      <c r="R225" s="63"/>
      <c r="S225" s="63">
        <v>169</v>
      </c>
      <c r="T225" s="63"/>
    </row>
    <row r="226" spans="2:20" s="65" customFormat="1">
      <c r="B226" s="69">
        <v>6</v>
      </c>
      <c r="C226" s="65">
        <v>1</v>
      </c>
      <c r="D226" s="65">
        <v>1</v>
      </c>
      <c r="F226" s="22">
        <f t="shared" si="3"/>
        <v>3</v>
      </c>
      <c r="G226" s="69" t="s">
        <v>225</v>
      </c>
      <c r="H226" s="64" t="s">
        <v>1947</v>
      </c>
      <c r="I226" s="4">
        <v>544</v>
      </c>
      <c r="J226" s="4"/>
      <c r="K226" s="4">
        <v>146</v>
      </c>
      <c r="L226" s="4"/>
      <c r="M226" s="4">
        <v>59</v>
      </c>
      <c r="N226" s="4"/>
      <c r="O226" s="4">
        <v>57</v>
      </c>
      <c r="P226" s="4"/>
      <c r="Q226" s="4">
        <v>134</v>
      </c>
      <c r="R226" s="63"/>
      <c r="S226" s="63">
        <v>118</v>
      </c>
      <c r="T226" s="63"/>
    </row>
    <row r="227" spans="2:20" s="65" customFormat="1">
      <c r="B227" s="69">
        <v>6</v>
      </c>
      <c r="C227" s="65">
        <v>1</v>
      </c>
      <c r="D227" s="65">
        <v>2</v>
      </c>
      <c r="F227" s="22">
        <f t="shared" si="3"/>
        <v>3</v>
      </c>
      <c r="G227" s="69" t="s">
        <v>226</v>
      </c>
      <c r="H227" s="64" t="s">
        <v>1948</v>
      </c>
      <c r="I227" s="4">
        <v>5.5</v>
      </c>
      <c r="J227" s="64" t="s">
        <v>772</v>
      </c>
      <c r="K227" s="4">
        <v>4</v>
      </c>
      <c r="L227" s="4"/>
      <c r="M227" s="31"/>
      <c r="N227" s="31"/>
      <c r="O227" s="31"/>
      <c r="P227" s="31"/>
      <c r="Q227" s="65">
        <v>8</v>
      </c>
      <c r="S227" s="65">
        <v>51</v>
      </c>
    </row>
    <row r="228" spans="2:20" s="65" customFormat="1">
      <c r="B228" s="69">
        <v>6</v>
      </c>
      <c r="C228" s="65">
        <v>2</v>
      </c>
      <c r="F228" s="22">
        <f t="shared" si="3"/>
        <v>2</v>
      </c>
      <c r="G228" s="69" t="s">
        <v>3253</v>
      </c>
      <c r="H228" s="62" t="s">
        <v>1949</v>
      </c>
      <c r="I228" s="63"/>
      <c r="J228" s="63"/>
      <c r="K228" s="63">
        <v>1</v>
      </c>
      <c r="L228" s="63"/>
      <c r="M228" s="63">
        <v>1</v>
      </c>
      <c r="N228" s="63"/>
      <c r="O228" s="63">
        <v>0</v>
      </c>
      <c r="P228" s="63"/>
      <c r="Q228" s="63">
        <v>1</v>
      </c>
      <c r="R228" s="63"/>
      <c r="S228" s="63">
        <v>2</v>
      </c>
      <c r="T228" s="63"/>
    </row>
    <row r="229" spans="2:20" s="65" customFormat="1">
      <c r="B229" s="69">
        <v>6</v>
      </c>
      <c r="C229" s="65">
        <v>2</v>
      </c>
      <c r="D229" s="65">
        <v>1</v>
      </c>
      <c r="F229" s="22">
        <f t="shared" si="3"/>
        <v>3</v>
      </c>
      <c r="G229" s="69" t="s">
        <v>1796</v>
      </c>
      <c r="H229" s="64" t="s">
        <v>3512</v>
      </c>
      <c r="I229" s="4"/>
      <c r="J229" s="4"/>
      <c r="K229" s="4">
        <v>1</v>
      </c>
      <c r="L229" s="4" t="s">
        <v>1950</v>
      </c>
      <c r="M229" s="31"/>
      <c r="N229" s="31"/>
      <c r="O229" s="31"/>
      <c r="P229" s="31"/>
      <c r="Q229" s="65">
        <v>1</v>
      </c>
      <c r="R229" s="65" t="s">
        <v>2942</v>
      </c>
    </row>
    <row r="230" spans="2:20" s="65" customFormat="1">
      <c r="B230" s="69">
        <v>7</v>
      </c>
      <c r="F230" s="22">
        <f t="shared" si="3"/>
        <v>1</v>
      </c>
      <c r="G230" s="69" t="s">
        <v>3241</v>
      </c>
      <c r="H230" s="62" t="s">
        <v>3513</v>
      </c>
      <c r="I230" s="63">
        <v>0</v>
      </c>
      <c r="J230" s="63"/>
      <c r="K230" s="63">
        <v>0</v>
      </c>
      <c r="L230" s="63"/>
      <c r="M230" s="63">
        <v>1</v>
      </c>
      <c r="N230" s="63"/>
      <c r="O230" s="63">
        <v>0</v>
      </c>
      <c r="P230" s="63"/>
      <c r="Q230" s="63">
        <v>1</v>
      </c>
      <c r="R230" s="63"/>
      <c r="S230" s="63">
        <v>1</v>
      </c>
      <c r="T230" s="63"/>
    </row>
    <row r="231" spans="2:20" s="65" customFormat="1">
      <c r="B231" s="69">
        <v>7</v>
      </c>
      <c r="C231" s="65">
        <v>1</v>
      </c>
      <c r="F231" s="22">
        <f t="shared" si="3"/>
        <v>2</v>
      </c>
      <c r="G231" s="69" t="s">
        <v>285</v>
      </c>
      <c r="H231" s="62" t="s">
        <v>3513</v>
      </c>
      <c r="I231" s="63"/>
      <c r="J231" s="63"/>
      <c r="K231" s="63"/>
      <c r="L231" s="63"/>
      <c r="M231" s="63"/>
      <c r="N231" s="63"/>
      <c r="O231" s="63">
        <v>0</v>
      </c>
      <c r="P231" s="63"/>
      <c r="Q231" s="63">
        <v>1</v>
      </c>
      <c r="R231" s="63"/>
      <c r="S231" s="63">
        <v>1</v>
      </c>
      <c r="T231" s="63"/>
    </row>
    <row r="232" spans="2:20" s="65" customFormat="1">
      <c r="B232" s="69">
        <v>7</v>
      </c>
      <c r="C232" s="65">
        <v>1</v>
      </c>
      <c r="D232" s="65">
        <v>1</v>
      </c>
      <c r="F232" s="22">
        <f t="shared" si="3"/>
        <v>3</v>
      </c>
      <c r="G232" s="69" t="s">
        <v>284</v>
      </c>
      <c r="H232" s="63" t="s">
        <v>2943</v>
      </c>
      <c r="I232" s="4"/>
      <c r="J232" s="4"/>
      <c r="K232" s="4"/>
      <c r="L232" s="4"/>
      <c r="M232" s="4"/>
      <c r="N232" s="4"/>
      <c r="O232" s="63">
        <v>0</v>
      </c>
      <c r="P232" s="4"/>
      <c r="Q232" s="4">
        <v>1</v>
      </c>
      <c r="R232" s="63"/>
      <c r="S232" s="63">
        <v>1</v>
      </c>
      <c r="T232" s="63"/>
    </row>
    <row r="233" spans="2:20" s="65" customFormat="1">
      <c r="B233" s="69">
        <v>8</v>
      </c>
      <c r="F233" s="22">
        <f t="shared" si="3"/>
        <v>1</v>
      </c>
      <c r="G233" s="69" t="s">
        <v>3514</v>
      </c>
      <c r="H233" s="62" t="s">
        <v>355</v>
      </c>
      <c r="I233" s="63">
        <v>1026170</v>
      </c>
      <c r="J233" s="63"/>
      <c r="K233" s="63">
        <v>1125188</v>
      </c>
      <c r="L233" s="63"/>
      <c r="M233" s="63">
        <v>1021500</v>
      </c>
      <c r="N233" s="63"/>
      <c r="O233" s="63">
        <v>983242</v>
      </c>
      <c r="P233" s="63"/>
      <c r="Q233" s="63">
        <v>1121937</v>
      </c>
      <c r="R233" s="63"/>
      <c r="S233" s="63">
        <v>1304479</v>
      </c>
      <c r="T233" s="63"/>
    </row>
    <row r="234" spans="2:20" s="65" customFormat="1">
      <c r="B234" s="69">
        <v>8</v>
      </c>
      <c r="C234" s="65">
        <v>1</v>
      </c>
      <c r="F234" s="22">
        <f t="shared" si="3"/>
        <v>2</v>
      </c>
      <c r="G234" s="69" t="s">
        <v>3254</v>
      </c>
      <c r="H234" s="62" t="s">
        <v>3515</v>
      </c>
      <c r="I234" s="63">
        <v>896270</v>
      </c>
      <c r="J234" s="63"/>
      <c r="K234" s="63">
        <v>940810</v>
      </c>
      <c r="L234" s="63"/>
      <c r="M234" s="63">
        <v>1021500</v>
      </c>
      <c r="N234" s="63"/>
      <c r="O234" s="63">
        <v>983242</v>
      </c>
      <c r="P234" s="63"/>
      <c r="Q234" s="63">
        <v>1074000</v>
      </c>
      <c r="R234" s="63"/>
      <c r="S234" s="63">
        <v>1159000</v>
      </c>
      <c r="T234" s="63"/>
    </row>
    <row r="235" spans="2:20" s="65" customFormat="1">
      <c r="B235" s="69">
        <v>8</v>
      </c>
      <c r="C235" s="65">
        <v>1</v>
      </c>
      <c r="D235" s="65">
        <v>1</v>
      </c>
      <c r="F235" s="22">
        <f t="shared" si="3"/>
        <v>3</v>
      </c>
      <c r="G235" s="69" t="s">
        <v>1952</v>
      </c>
      <c r="H235" s="64" t="s">
        <v>170</v>
      </c>
      <c r="I235" s="4">
        <v>639926</v>
      </c>
      <c r="J235" s="4"/>
      <c r="K235" s="4">
        <v>678723</v>
      </c>
      <c r="L235" s="4"/>
      <c r="M235" s="4">
        <v>736816</v>
      </c>
      <c r="N235" s="4"/>
      <c r="O235" s="4">
        <v>729099.7</v>
      </c>
      <c r="P235" s="4"/>
      <c r="Q235" s="4">
        <v>809068</v>
      </c>
      <c r="R235" s="4"/>
      <c r="S235" s="4">
        <v>878702</v>
      </c>
      <c r="T235" s="4"/>
    </row>
    <row r="236" spans="2:20" s="65" customFormat="1">
      <c r="B236" s="69">
        <v>8</v>
      </c>
      <c r="C236" s="65">
        <v>1</v>
      </c>
      <c r="D236" s="65">
        <v>2</v>
      </c>
      <c r="F236" s="22">
        <f t="shared" si="3"/>
        <v>3</v>
      </c>
      <c r="G236" s="69" t="s">
        <v>1953</v>
      </c>
      <c r="H236" s="64" t="s">
        <v>767</v>
      </c>
      <c r="I236" s="4">
        <v>8317</v>
      </c>
      <c r="J236" s="4"/>
      <c r="K236" s="4">
        <v>8055</v>
      </c>
      <c r="L236" s="4"/>
      <c r="M236" s="4">
        <v>9116</v>
      </c>
      <c r="N236" s="4"/>
      <c r="O236" s="4">
        <v>7550.6</v>
      </c>
      <c r="P236" s="4"/>
      <c r="Q236" s="4">
        <v>9386</v>
      </c>
      <c r="R236" s="4"/>
      <c r="S236" s="4">
        <v>9062</v>
      </c>
      <c r="T236" s="4"/>
    </row>
    <row r="237" spans="2:20">
      <c r="B237" s="69">
        <v>8</v>
      </c>
      <c r="C237" s="64">
        <v>1</v>
      </c>
      <c r="D237" s="64">
        <v>3</v>
      </c>
      <c r="F237" s="22">
        <f t="shared" si="3"/>
        <v>3</v>
      </c>
      <c r="G237" s="69" t="s">
        <v>1954</v>
      </c>
      <c r="H237" s="64" t="s">
        <v>768</v>
      </c>
      <c r="I237" s="4">
        <v>18055</v>
      </c>
      <c r="J237" s="4"/>
      <c r="K237" s="4">
        <v>18128</v>
      </c>
      <c r="L237" s="4"/>
      <c r="M237" s="4">
        <v>18362</v>
      </c>
      <c r="N237" s="4"/>
      <c r="O237" s="4">
        <v>18361</v>
      </c>
      <c r="P237" s="4"/>
      <c r="Q237" s="4">
        <v>18583</v>
      </c>
      <c r="R237" s="4"/>
      <c r="S237" s="4">
        <v>19162</v>
      </c>
      <c r="T237" s="4"/>
    </row>
    <row r="238" spans="2:20">
      <c r="B238" s="69">
        <v>8</v>
      </c>
      <c r="C238" s="64">
        <v>1</v>
      </c>
      <c r="D238" s="64">
        <v>4</v>
      </c>
      <c r="F238" s="22">
        <f t="shared" si="3"/>
        <v>3</v>
      </c>
      <c r="G238" s="69" t="s">
        <v>1955</v>
      </c>
      <c r="H238" s="64" t="s">
        <v>1956</v>
      </c>
      <c r="I238" s="4">
        <v>229972</v>
      </c>
      <c r="J238" s="4"/>
      <c r="K238" s="4">
        <v>236003</v>
      </c>
      <c r="L238" s="4"/>
      <c r="M238" s="4">
        <v>258206</v>
      </c>
      <c r="N238" s="4"/>
      <c r="O238" s="4">
        <v>228230.6</v>
      </c>
      <c r="P238" s="4"/>
      <c r="Q238" s="4">
        <v>236963</v>
      </c>
      <c r="R238" s="4"/>
      <c r="S238" s="4">
        <v>252074</v>
      </c>
      <c r="T238" s="4"/>
    </row>
    <row r="239" spans="2:20">
      <c r="B239" s="69">
        <v>8</v>
      </c>
      <c r="C239" s="64">
        <v>1</v>
      </c>
      <c r="D239" s="64">
        <v>4</v>
      </c>
      <c r="E239" s="64">
        <v>1</v>
      </c>
      <c r="F239" s="22">
        <f t="shared" si="3"/>
        <v>4</v>
      </c>
      <c r="G239" s="69" t="s">
        <v>3516</v>
      </c>
      <c r="H239" s="65" t="s">
        <v>1957</v>
      </c>
      <c r="I239" s="4">
        <v>164120</v>
      </c>
      <c r="J239" s="4"/>
      <c r="K239" s="4">
        <v>170079</v>
      </c>
      <c r="L239" s="4"/>
      <c r="M239" s="4">
        <v>188451</v>
      </c>
      <c r="N239" s="4"/>
      <c r="O239" s="4">
        <v>164918</v>
      </c>
      <c r="P239" s="4"/>
      <c r="Q239" s="4">
        <v>164393</v>
      </c>
      <c r="S239" s="63">
        <v>175125</v>
      </c>
    </row>
    <row r="240" spans="2:20">
      <c r="B240" s="69">
        <v>8</v>
      </c>
      <c r="C240" s="64">
        <v>1</v>
      </c>
      <c r="D240" s="64">
        <v>4</v>
      </c>
      <c r="E240" s="64">
        <v>2</v>
      </c>
      <c r="F240" s="22">
        <f t="shared" si="3"/>
        <v>4</v>
      </c>
      <c r="G240" s="69" t="s">
        <v>3517</v>
      </c>
      <c r="H240" s="65" t="s">
        <v>761</v>
      </c>
      <c r="I240" s="4">
        <v>64850</v>
      </c>
      <c r="J240" s="4"/>
      <c r="K240" s="4">
        <v>66925</v>
      </c>
      <c r="L240" s="4" t="s">
        <v>1958</v>
      </c>
      <c r="M240" s="4">
        <v>69755</v>
      </c>
      <c r="N240" s="4"/>
      <c r="O240" s="4">
        <v>63295</v>
      </c>
      <c r="P240" s="4"/>
      <c r="Q240" s="4">
        <v>72570</v>
      </c>
      <c r="S240" s="63">
        <v>76949</v>
      </c>
    </row>
    <row r="241" spans="2:20">
      <c r="B241" s="69">
        <v>8</v>
      </c>
      <c r="C241" s="64">
        <v>1</v>
      </c>
      <c r="D241" s="64">
        <v>4</v>
      </c>
      <c r="E241" s="64">
        <v>3</v>
      </c>
      <c r="F241" s="22">
        <f t="shared" si="3"/>
        <v>4</v>
      </c>
      <c r="G241" s="69" t="s">
        <v>3518</v>
      </c>
      <c r="H241" s="65" t="s">
        <v>3083</v>
      </c>
      <c r="I241" s="4"/>
      <c r="J241" s="4"/>
      <c r="K241" s="4"/>
      <c r="L241" s="4"/>
      <c r="M241" s="4"/>
      <c r="N241" s="4"/>
      <c r="O241" s="4">
        <v>18</v>
      </c>
      <c r="P241" s="4"/>
      <c r="Q241" s="4"/>
    </row>
    <row r="242" spans="2:20">
      <c r="B242" s="69">
        <v>8</v>
      </c>
      <c r="C242" s="64">
        <v>2</v>
      </c>
      <c r="F242" s="22">
        <f t="shared" si="3"/>
        <v>2</v>
      </c>
      <c r="G242" s="69" t="s">
        <v>3255</v>
      </c>
      <c r="H242" s="62" t="s">
        <v>1959</v>
      </c>
      <c r="I242" s="63">
        <v>129800</v>
      </c>
      <c r="K242" s="63">
        <v>184379</v>
      </c>
      <c r="M242" s="63">
        <v>0</v>
      </c>
      <c r="O242" s="63">
        <v>0</v>
      </c>
      <c r="Q242" s="63">
        <v>47937</v>
      </c>
      <c r="S242" s="63">
        <v>145479</v>
      </c>
    </row>
    <row r="243" spans="2:20">
      <c r="B243" s="69">
        <v>8</v>
      </c>
      <c r="C243" s="64">
        <v>2</v>
      </c>
      <c r="D243" s="64">
        <v>1</v>
      </c>
      <c r="F243" s="22">
        <f t="shared" si="3"/>
        <v>3</v>
      </c>
      <c r="G243" s="69" t="s">
        <v>1960</v>
      </c>
      <c r="H243" s="64" t="s">
        <v>2944</v>
      </c>
      <c r="I243" s="4">
        <v>114602</v>
      </c>
      <c r="J243" s="4"/>
      <c r="K243" s="63">
        <v>184282</v>
      </c>
      <c r="M243" s="4">
        <v>0</v>
      </c>
      <c r="N243" s="4"/>
      <c r="O243" s="4">
        <v>0</v>
      </c>
      <c r="P243" s="4"/>
      <c r="Q243" s="4">
        <v>47937</v>
      </c>
      <c r="R243" s="4"/>
      <c r="S243" s="4">
        <v>145479</v>
      </c>
      <c r="T243" s="4"/>
    </row>
    <row r="244" spans="2:20">
      <c r="B244" s="69">
        <v>8</v>
      </c>
      <c r="C244" s="64">
        <v>2</v>
      </c>
      <c r="D244" s="64">
        <v>2</v>
      </c>
      <c r="F244" s="22">
        <f t="shared" si="3"/>
        <v>3</v>
      </c>
      <c r="G244" s="69" t="s">
        <v>1961</v>
      </c>
      <c r="H244" s="64" t="s">
        <v>773</v>
      </c>
      <c r="I244" s="4">
        <v>15298</v>
      </c>
      <c r="J244" s="4"/>
      <c r="K244" s="63">
        <v>97</v>
      </c>
      <c r="M244" s="4">
        <v>0</v>
      </c>
      <c r="N244" s="4"/>
      <c r="O244" s="4">
        <v>0</v>
      </c>
      <c r="P244" s="4"/>
      <c r="Q244" s="31"/>
      <c r="R244" s="31"/>
      <c r="S244" s="31"/>
      <c r="T244" s="31"/>
    </row>
    <row r="245" spans="2:20">
      <c r="B245" s="69">
        <v>9</v>
      </c>
      <c r="F245" s="22">
        <f t="shared" si="3"/>
        <v>1</v>
      </c>
      <c r="G245" s="69" t="s">
        <v>399</v>
      </c>
      <c r="H245" s="62" t="s">
        <v>558</v>
      </c>
      <c r="I245" s="63">
        <v>82673</v>
      </c>
      <c r="K245" s="63">
        <v>78048</v>
      </c>
      <c r="M245" s="63">
        <v>1</v>
      </c>
      <c r="O245" s="63">
        <v>47616</v>
      </c>
      <c r="Q245" s="63">
        <v>1</v>
      </c>
      <c r="S245" s="63">
        <v>1</v>
      </c>
    </row>
    <row r="246" spans="2:20">
      <c r="B246" s="69">
        <v>9</v>
      </c>
      <c r="C246" s="64">
        <v>1</v>
      </c>
      <c r="F246" s="22">
        <f t="shared" si="3"/>
        <v>2</v>
      </c>
      <c r="G246" s="69" t="s">
        <v>401</v>
      </c>
      <c r="H246" s="62" t="s">
        <v>558</v>
      </c>
      <c r="I246" s="63">
        <v>82673</v>
      </c>
      <c r="K246" s="63">
        <v>78048</v>
      </c>
      <c r="M246" s="63">
        <v>1</v>
      </c>
      <c r="O246" s="63">
        <v>47616</v>
      </c>
      <c r="Q246" s="63">
        <v>1</v>
      </c>
      <c r="S246" s="63">
        <v>1</v>
      </c>
    </row>
    <row r="247" spans="2:20">
      <c r="B247" s="69">
        <v>9</v>
      </c>
      <c r="C247" s="64">
        <v>1</v>
      </c>
      <c r="D247" s="64">
        <v>1</v>
      </c>
      <c r="F247" s="22">
        <f t="shared" si="3"/>
        <v>3</v>
      </c>
      <c r="G247" s="69" t="s">
        <v>402</v>
      </c>
      <c r="H247" s="62" t="s">
        <v>558</v>
      </c>
      <c r="I247" s="63">
        <v>82673</v>
      </c>
      <c r="K247" s="63">
        <v>78048</v>
      </c>
      <c r="M247" s="63">
        <v>1</v>
      </c>
      <c r="O247" s="63">
        <v>47616</v>
      </c>
      <c r="Q247" s="63">
        <v>1</v>
      </c>
      <c r="S247" s="63">
        <v>1</v>
      </c>
    </row>
    <row r="248" spans="2:20">
      <c r="B248" s="69">
        <v>10</v>
      </c>
      <c r="F248" s="22">
        <f t="shared" si="3"/>
        <v>1</v>
      </c>
      <c r="G248" s="69" t="s">
        <v>3236</v>
      </c>
      <c r="H248" s="62" t="s">
        <v>1165</v>
      </c>
      <c r="I248" s="63">
        <v>426</v>
      </c>
      <c r="K248" s="63">
        <v>1016.9</v>
      </c>
      <c r="M248" s="63">
        <v>91</v>
      </c>
      <c r="O248" s="63">
        <v>3014</v>
      </c>
      <c r="Q248" s="63">
        <v>92</v>
      </c>
      <c r="S248" s="63">
        <v>95</v>
      </c>
    </row>
    <row r="249" spans="2:20">
      <c r="B249" s="69">
        <v>10</v>
      </c>
      <c r="C249" s="64">
        <v>1</v>
      </c>
      <c r="F249" s="22">
        <f t="shared" si="3"/>
        <v>2</v>
      </c>
      <c r="G249" s="69" t="s">
        <v>3256</v>
      </c>
      <c r="H249" s="62" t="s">
        <v>1806</v>
      </c>
      <c r="K249" s="63">
        <v>90</v>
      </c>
      <c r="M249" s="63">
        <v>3</v>
      </c>
      <c r="O249" s="63">
        <v>90</v>
      </c>
      <c r="Q249" s="63">
        <v>2</v>
      </c>
      <c r="S249" s="63">
        <v>3</v>
      </c>
    </row>
    <row r="250" spans="2:20">
      <c r="B250" s="69">
        <v>10</v>
      </c>
      <c r="C250" s="64">
        <v>1</v>
      </c>
      <c r="D250" s="64">
        <v>1</v>
      </c>
      <c r="F250" s="22">
        <f t="shared" si="3"/>
        <v>3</v>
      </c>
      <c r="G250" s="69" t="s">
        <v>418</v>
      </c>
      <c r="H250" s="62" t="s">
        <v>1812</v>
      </c>
      <c r="K250" s="63">
        <v>0</v>
      </c>
      <c r="M250" s="63">
        <v>0</v>
      </c>
      <c r="O250" s="63">
        <v>0</v>
      </c>
      <c r="Q250" s="63">
        <v>0</v>
      </c>
      <c r="S250" s="63">
        <v>1</v>
      </c>
    </row>
    <row r="251" spans="2:20">
      <c r="B251" s="69">
        <v>10</v>
      </c>
      <c r="C251" s="64">
        <v>1</v>
      </c>
      <c r="D251" s="64">
        <v>2</v>
      </c>
      <c r="F251" s="22">
        <f t="shared" si="3"/>
        <v>3</v>
      </c>
      <c r="G251" s="69" t="s">
        <v>422</v>
      </c>
      <c r="H251" s="62" t="s">
        <v>3519</v>
      </c>
      <c r="K251" s="63">
        <v>0</v>
      </c>
      <c r="M251" s="63">
        <v>0</v>
      </c>
      <c r="O251" s="63">
        <v>0</v>
      </c>
      <c r="Q251" s="63">
        <v>0</v>
      </c>
      <c r="S251" s="63">
        <v>1</v>
      </c>
    </row>
    <row r="252" spans="2:20">
      <c r="B252" s="69">
        <v>10</v>
      </c>
      <c r="C252" s="64">
        <v>1</v>
      </c>
      <c r="D252" s="64">
        <v>3</v>
      </c>
      <c r="F252" s="22">
        <f t="shared" si="3"/>
        <v>3</v>
      </c>
      <c r="G252" s="69" t="s">
        <v>429</v>
      </c>
      <c r="H252" s="62" t="s">
        <v>3520</v>
      </c>
      <c r="I252" s="4"/>
      <c r="J252" s="4"/>
      <c r="K252" s="4">
        <v>90</v>
      </c>
      <c r="L252" s="4"/>
      <c r="M252" s="4">
        <v>0</v>
      </c>
      <c r="N252" s="4"/>
      <c r="O252" s="63">
        <v>90</v>
      </c>
      <c r="Q252" s="63">
        <v>0</v>
      </c>
      <c r="S252" s="63">
        <v>1</v>
      </c>
    </row>
    <row r="253" spans="2:20">
      <c r="B253" s="69">
        <v>10</v>
      </c>
      <c r="C253" s="64">
        <v>2</v>
      </c>
      <c r="F253" s="22">
        <f t="shared" si="3"/>
        <v>2</v>
      </c>
      <c r="G253" s="69" t="s">
        <v>3257</v>
      </c>
      <c r="H253" s="62" t="s">
        <v>1807</v>
      </c>
      <c r="K253" s="63">
        <v>927</v>
      </c>
      <c r="M253" s="63">
        <v>88</v>
      </c>
      <c r="O253" s="63">
        <v>2924</v>
      </c>
      <c r="Q253" s="63">
        <v>89</v>
      </c>
      <c r="S253" s="63">
        <v>92</v>
      </c>
    </row>
    <row r="254" spans="2:20">
      <c r="B254" s="69">
        <v>10</v>
      </c>
      <c r="C254" s="64">
        <v>2</v>
      </c>
      <c r="D254" s="64">
        <v>1</v>
      </c>
      <c r="F254" s="22">
        <f t="shared" si="3"/>
        <v>3</v>
      </c>
      <c r="G254" s="69" t="s">
        <v>450</v>
      </c>
      <c r="H254" s="62" t="s">
        <v>1816</v>
      </c>
      <c r="K254" s="63">
        <v>600</v>
      </c>
      <c r="M254" s="63">
        <v>1</v>
      </c>
      <c r="O254" s="63">
        <v>2588</v>
      </c>
      <c r="Q254" s="63">
        <v>1</v>
      </c>
      <c r="S254" s="63">
        <v>1</v>
      </c>
    </row>
    <row r="255" spans="2:20">
      <c r="B255" s="69">
        <v>10</v>
      </c>
      <c r="C255" s="64">
        <v>2</v>
      </c>
      <c r="D255" s="64">
        <v>2</v>
      </c>
      <c r="F255" s="22">
        <f t="shared" si="3"/>
        <v>3</v>
      </c>
      <c r="G255" s="69" t="s">
        <v>452</v>
      </c>
      <c r="H255" s="62" t="s">
        <v>1817</v>
      </c>
      <c r="K255" s="63">
        <v>222</v>
      </c>
      <c r="M255" s="63">
        <v>1</v>
      </c>
      <c r="O255" s="63">
        <v>222</v>
      </c>
      <c r="Q255" s="63">
        <v>1</v>
      </c>
      <c r="S255" s="63">
        <v>1</v>
      </c>
    </row>
    <row r="256" spans="2:20">
      <c r="B256" s="69">
        <v>10</v>
      </c>
      <c r="C256" s="64">
        <v>2</v>
      </c>
      <c r="D256" s="64">
        <v>3</v>
      </c>
      <c r="F256" s="22">
        <f t="shared" si="3"/>
        <v>3</v>
      </c>
      <c r="G256" s="69" t="s">
        <v>453</v>
      </c>
      <c r="H256" s="62" t="s">
        <v>1807</v>
      </c>
      <c r="K256" s="63">
        <v>105</v>
      </c>
      <c r="L256" s="4" t="s">
        <v>1899</v>
      </c>
      <c r="M256" s="63">
        <v>86</v>
      </c>
      <c r="O256" s="63">
        <v>103</v>
      </c>
      <c r="Q256" s="63">
        <v>87</v>
      </c>
      <c r="R256" s="62" t="s">
        <v>2945</v>
      </c>
      <c r="S256" s="62">
        <v>90</v>
      </c>
      <c r="T256" s="62"/>
    </row>
    <row r="257" spans="2:20" s="4" customFormat="1">
      <c r="B257" s="62" t="s">
        <v>804</v>
      </c>
      <c r="F257" s="22">
        <v>0</v>
      </c>
      <c r="G257" s="62" t="s">
        <v>804</v>
      </c>
      <c r="H257" s="62"/>
      <c r="I257" s="63"/>
      <c r="J257" s="63"/>
      <c r="K257" s="63"/>
      <c r="L257" s="63"/>
      <c r="M257" s="63"/>
      <c r="N257" s="63"/>
      <c r="O257" s="63"/>
      <c r="P257" s="63"/>
      <c r="Q257" s="63"/>
      <c r="R257" s="63"/>
      <c r="S257" s="63"/>
      <c r="T257" s="63"/>
    </row>
    <row r="258" spans="2:20" s="4" customFormat="1" hidden="1">
      <c r="B258" s="62" t="s">
        <v>560</v>
      </c>
      <c r="F258" s="22"/>
      <c r="G258" s="62" t="s">
        <v>560</v>
      </c>
      <c r="H258" s="62" t="s">
        <v>561</v>
      </c>
      <c r="I258" s="63"/>
      <c r="J258" s="63"/>
      <c r="K258" s="63">
        <v>2011443</v>
      </c>
      <c r="L258" s="63"/>
      <c r="M258" s="63">
        <v>2227431</v>
      </c>
      <c r="N258" s="63"/>
      <c r="O258" s="63">
        <v>2230754</v>
      </c>
      <c r="P258" s="63"/>
      <c r="Q258" s="63">
        <v>2289749</v>
      </c>
      <c r="R258" s="63"/>
      <c r="S258" s="63">
        <v>2406950</v>
      </c>
      <c r="T258" s="63"/>
    </row>
    <row r="259" spans="2:20" s="4" customFormat="1">
      <c r="B259" s="69">
        <v>1</v>
      </c>
      <c r="F259" s="22">
        <f t="shared" si="3"/>
        <v>1</v>
      </c>
      <c r="G259" s="69" t="s">
        <v>3284</v>
      </c>
      <c r="H259" s="62" t="s">
        <v>1991</v>
      </c>
      <c r="I259" s="63">
        <v>1087059</v>
      </c>
      <c r="J259" s="63"/>
      <c r="K259" s="63">
        <v>1101533</v>
      </c>
      <c r="L259" s="4" t="s">
        <v>2263</v>
      </c>
      <c r="M259" s="63">
        <v>1239228</v>
      </c>
      <c r="N259" s="63"/>
      <c r="O259" s="63">
        <v>1247006</v>
      </c>
      <c r="P259" s="63"/>
      <c r="Q259" s="63">
        <v>1256884</v>
      </c>
      <c r="R259" s="63"/>
      <c r="S259" s="63">
        <v>1347791</v>
      </c>
      <c r="T259" s="63"/>
    </row>
    <row r="260" spans="2:20" s="4" customFormat="1" hidden="1">
      <c r="B260" s="62"/>
      <c r="F260" s="22"/>
      <c r="G260" s="62"/>
      <c r="H260" s="64" t="s">
        <v>535</v>
      </c>
      <c r="I260" s="4">
        <v>1905</v>
      </c>
      <c r="K260" s="4">
        <v>1076</v>
      </c>
      <c r="N260" s="66"/>
      <c r="O260" s="4">
        <v>1944.9</v>
      </c>
      <c r="P260" s="63"/>
      <c r="Q260" s="63"/>
      <c r="R260" s="63"/>
      <c r="S260" s="63"/>
      <c r="T260" s="63"/>
    </row>
    <row r="261" spans="2:20" s="4" customFormat="1" hidden="1">
      <c r="B261" s="62"/>
      <c r="F261" s="22"/>
      <c r="G261" s="62"/>
      <c r="H261" s="64" t="s">
        <v>1774</v>
      </c>
      <c r="I261" s="4">
        <v>13620</v>
      </c>
      <c r="K261" s="4">
        <v>16922</v>
      </c>
      <c r="N261" s="66"/>
      <c r="O261" s="4">
        <v>17400.7</v>
      </c>
      <c r="P261" s="63"/>
      <c r="Q261" s="63"/>
      <c r="R261" s="63"/>
      <c r="S261" s="63"/>
      <c r="T261" s="63"/>
    </row>
    <row r="262" spans="2:20" s="4" customFormat="1">
      <c r="B262" s="69">
        <v>1</v>
      </c>
      <c r="C262" s="4">
        <v>1</v>
      </c>
      <c r="F262" s="22">
        <f t="shared" si="3"/>
        <v>2</v>
      </c>
      <c r="G262" s="69" t="s">
        <v>3294</v>
      </c>
      <c r="H262" s="62" t="s">
        <v>1991</v>
      </c>
      <c r="I262" s="63">
        <v>1087059</v>
      </c>
      <c r="J262" s="63"/>
      <c r="K262" s="63">
        <v>1101533</v>
      </c>
      <c r="L262" s="4" t="s">
        <v>2263</v>
      </c>
      <c r="M262" s="63">
        <v>1239228</v>
      </c>
      <c r="N262" s="63"/>
      <c r="O262" s="63">
        <v>1247006</v>
      </c>
      <c r="P262" s="63"/>
      <c r="Q262" s="63">
        <v>1256884</v>
      </c>
      <c r="R262" s="63"/>
      <c r="S262" s="63">
        <v>1347791</v>
      </c>
      <c r="T262" s="63"/>
    </row>
    <row r="263" spans="2:20" s="4" customFormat="1">
      <c r="B263" s="69">
        <v>1</v>
      </c>
      <c r="C263" s="4">
        <v>1</v>
      </c>
      <c r="D263" s="4">
        <v>1</v>
      </c>
      <c r="F263" s="22">
        <f t="shared" si="3"/>
        <v>3</v>
      </c>
      <c r="G263" s="69" t="s">
        <v>3285</v>
      </c>
      <c r="H263" s="62" t="s">
        <v>805</v>
      </c>
      <c r="I263" s="63">
        <v>596579</v>
      </c>
      <c r="J263" s="63"/>
      <c r="K263" s="63">
        <v>606940</v>
      </c>
      <c r="L263" s="63"/>
      <c r="M263" s="63">
        <v>706669</v>
      </c>
      <c r="N263" s="63"/>
      <c r="O263" s="63">
        <v>622766</v>
      </c>
      <c r="P263" s="63"/>
      <c r="Q263" s="63">
        <v>689177</v>
      </c>
      <c r="R263" s="63"/>
      <c r="S263" s="63">
        <v>722542</v>
      </c>
      <c r="T263" s="63"/>
    </row>
    <row r="264" spans="2:20" s="4" customFormat="1">
      <c r="B264" s="69">
        <v>1</v>
      </c>
      <c r="C264" s="4">
        <v>1</v>
      </c>
      <c r="D264" s="4">
        <v>2</v>
      </c>
      <c r="F264" s="22">
        <f t="shared" si="3"/>
        <v>3</v>
      </c>
      <c r="G264" s="69" t="s">
        <v>3286</v>
      </c>
      <c r="H264" s="62" t="s">
        <v>806</v>
      </c>
      <c r="I264" s="63">
        <v>490479</v>
      </c>
      <c r="J264" s="63"/>
      <c r="K264" s="63">
        <v>494592</v>
      </c>
      <c r="L264" s="63"/>
      <c r="M264" s="63">
        <v>532559</v>
      </c>
      <c r="N264" s="63"/>
      <c r="O264" s="63">
        <v>624239.69999999995</v>
      </c>
      <c r="P264" s="63"/>
      <c r="Q264" s="63">
        <v>567707</v>
      </c>
      <c r="R264" s="63"/>
      <c r="S264" s="63">
        <v>625249</v>
      </c>
      <c r="T264" s="63"/>
    </row>
    <row r="265" spans="2:20" s="4" customFormat="1">
      <c r="B265" s="69">
        <v>1</v>
      </c>
      <c r="C265" s="4">
        <v>1</v>
      </c>
      <c r="D265" s="4">
        <v>2</v>
      </c>
      <c r="E265" s="4">
        <v>1</v>
      </c>
      <c r="F265" s="22">
        <f t="shared" ref="F265:F298" si="4">COUNT(B265:E265)</f>
        <v>4</v>
      </c>
      <c r="G265" s="69" t="s">
        <v>3540</v>
      </c>
      <c r="H265" s="4" t="s">
        <v>3542</v>
      </c>
      <c r="I265" s="63">
        <v>481479</v>
      </c>
      <c r="J265" s="63"/>
      <c r="K265" s="4">
        <v>489480</v>
      </c>
      <c r="M265" s="63">
        <v>524867</v>
      </c>
      <c r="O265" s="4">
        <v>616197</v>
      </c>
      <c r="Q265" s="4">
        <v>562864</v>
      </c>
      <c r="S265" s="4">
        <v>616416</v>
      </c>
    </row>
    <row r="266" spans="2:20" s="4" customFormat="1" hidden="1">
      <c r="B266" s="69"/>
      <c r="F266" s="22"/>
      <c r="G266" s="69"/>
      <c r="H266" s="64" t="s">
        <v>1774</v>
      </c>
      <c r="I266" s="4">
        <v>8835</v>
      </c>
      <c r="K266" s="4">
        <v>9490</v>
      </c>
      <c r="N266" s="66"/>
      <c r="O266" s="4">
        <v>10546</v>
      </c>
    </row>
    <row r="267" spans="2:20" s="4" customFormat="1">
      <c r="B267" s="69">
        <v>1</v>
      </c>
      <c r="C267" s="4">
        <v>1</v>
      </c>
      <c r="D267" s="4">
        <v>2</v>
      </c>
      <c r="E267" s="4">
        <v>2</v>
      </c>
      <c r="F267" s="22">
        <f t="shared" si="4"/>
        <v>4</v>
      </c>
      <c r="G267" s="69" t="s">
        <v>3541</v>
      </c>
      <c r="H267" s="4" t="s">
        <v>3543</v>
      </c>
      <c r="I267" s="63">
        <v>8779</v>
      </c>
      <c r="J267" s="63"/>
      <c r="K267" s="4">
        <v>5112</v>
      </c>
      <c r="M267" s="63">
        <v>7692</v>
      </c>
      <c r="O267" s="4">
        <v>8042.5</v>
      </c>
      <c r="Q267" s="4">
        <v>4843</v>
      </c>
      <c r="S267" s="4">
        <v>8833</v>
      </c>
    </row>
    <row r="268" spans="2:20" s="4" customFormat="1" hidden="1">
      <c r="B268" s="69"/>
      <c r="F268" s="22"/>
      <c r="G268" s="69"/>
      <c r="H268" s="64" t="s">
        <v>535</v>
      </c>
      <c r="I268" s="4">
        <v>1905</v>
      </c>
      <c r="K268" s="4">
        <v>1076</v>
      </c>
      <c r="N268" s="66"/>
      <c r="O268" s="4">
        <v>1945</v>
      </c>
    </row>
    <row r="269" spans="2:20" s="4" customFormat="1" hidden="1">
      <c r="B269" s="69"/>
      <c r="F269" s="22"/>
      <c r="G269" s="69"/>
      <c r="H269" s="64" t="s">
        <v>1774</v>
      </c>
      <c r="I269" s="4">
        <v>4785</v>
      </c>
      <c r="K269" s="4">
        <v>7432</v>
      </c>
      <c r="N269" s="66"/>
      <c r="O269" s="4">
        <v>6854</v>
      </c>
    </row>
    <row r="270" spans="2:20" s="4" customFormat="1">
      <c r="B270" s="69">
        <v>2</v>
      </c>
      <c r="F270" s="22">
        <f t="shared" si="4"/>
        <v>1</v>
      </c>
      <c r="G270" s="69" t="s">
        <v>3287</v>
      </c>
      <c r="H270" s="62" t="s">
        <v>1342</v>
      </c>
      <c r="I270" s="31"/>
      <c r="J270" s="31"/>
      <c r="K270" s="63">
        <v>0</v>
      </c>
      <c r="L270" s="63"/>
      <c r="M270" s="63">
        <v>1</v>
      </c>
      <c r="N270" s="63"/>
      <c r="O270" s="63">
        <v>0</v>
      </c>
      <c r="P270" s="63"/>
      <c r="Q270" s="63">
        <v>1</v>
      </c>
      <c r="R270" s="63"/>
      <c r="S270" s="63">
        <v>1</v>
      </c>
      <c r="T270" s="63"/>
    </row>
    <row r="271" spans="2:20" s="4" customFormat="1">
      <c r="B271" s="69">
        <v>2</v>
      </c>
      <c r="C271" s="4">
        <v>1</v>
      </c>
      <c r="F271" s="22">
        <f t="shared" si="4"/>
        <v>2</v>
      </c>
      <c r="G271" s="69" t="s">
        <v>3263</v>
      </c>
      <c r="H271" s="62" t="s">
        <v>3544</v>
      </c>
      <c r="I271" s="31"/>
      <c r="J271" s="31"/>
      <c r="K271" s="63">
        <v>0</v>
      </c>
      <c r="L271" s="63"/>
      <c r="M271" s="63">
        <v>1</v>
      </c>
      <c r="N271" s="63"/>
      <c r="O271" s="63">
        <v>0</v>
      </c>
      <c r="P271" s="63"/>
      <c r="Q271" s="63">
        <v>1</v>
      </c>
      <c r="R271" s="63"/>
      <c r="S271" s="63">
        <v>1</v>
      </c>
      <c r="T271" s="63"/>
    </row>
    <row r="272" spans="2:20" s="4" customFormat="1">
      <c r="B272" s="69">
        <v>2</v>
      </c>
      <c r="C272" s="4">
        <v>1</v>
      </c>
      <c r="D272" s="4">
        <v>1</v>
      </c>
      <c r="F272" s="22">
        <f t="shared" si="4"/>
        <v>3</v>
      </c>
      <c r="G272" s="69" t="s">
        <v>3545</v>
      </c>
      <c r="H272" s="62" t="s">
        <v>3546</v>
      </c>
      <c r="I272" s="31"/>
      <c r="J272" s="31"/>
      <c r="K272" s="63">
        <v>0</v>
      </c>
      <c r="L272" s="63"/>
      <c r="M272" s="63">
        <v>1</v>
      </c>
      <c r="N272" s="63"/>
      <c r="O272" s="63">
        <v>0</v>
      </c>
      <c r="P272" s="63"/>
      <c r="Q272" s="63">
        <v>1</v>
      </c>
      <c r="R272" s="63"/>
      <c r="S272" s="63">
        <v>1</v>
      </c>
      <c r="T272" s="63"/>
    </row>
    <row r="273" spans="2:20" s="4" customFormat="1">
      <c r="B273" s="69">
        <v>3</v>
      </c>
      <c r="F273" s="22">
        <f t="shared" si="4"/>
        <v>1</v>
      </c>
      <c r="G273" s="69" t="s">
        <v>3288</v>
      </c>
      <c r="H273" s="62" t="s">
        <v>355</v>
      </c>
      <c r="I273" s="63">
        <v>799363</v>
      </c>
      <c r="J273" s="63"/>
      <c r="K273" s="63">
        <v>847221</v>
      </c>
      <c r="L273" s="63"/>
      <c r="M273" s="63">
        <v>923147</v>
      </c>
      <c r="N273" s="63"/>
      <c r="O273" s="63">
        <v>899229</v>
      </c>
      <c r="P273" s="63"/>
      <c r="Q273" s="63">
        <v>969829</v>
      </c>
      <c r="R273" s="63"/>
      <c r="S273" s="63">
        <v>996864</v>
      </c>
      <c r="T273" s="63"/>
    </row>
    <row r="274" spans="2:20" s="4" customFormat="1">
      <c r="B274" s="69">
        <v>3</v>
      </c>
      <c r="C274" s="4">
        <v>1</v>
      </c>
      <c r="F274" s="22">
        <f t="shared" si="4"/>
        <v>2</v>
      </c>
      <c r="G274" s="69" t="s">
        <v>3547</v>
      </c>
      <c r="H274" s="62" t="s">
        <v>3548</v>
      </c>
      <c r="I274" s="63">
        <v>799363</v>
      </c>
      <c r="J274" s="63"/>
      <c r="K274" s="63">
        <v>847221</v>
      </c>
      <c r="L274" s="63"/>
      <c r="M274" s="63">
        <v>923147</v>
      </c>
      <c r="N274" s="63"/>
      <c r="O274" s="63">
        <v>899229</v>
      </c>
      <c r="P274" s="63"/>
      <c r="Q274" s="63">
        <v>969829</v>
      </c>
      <c r="R274" s="63"/>
      <c r="S274" s="63">
        <v>996864</v>
      </c>
      <c r="T274" s="63"/>
    </row>
    <row r="275" spans="2:20" s="4" customFormat="1">
      <c r="B275" s="69">
        <v>3</v>
      </c>
      <c r="C275" s="4">
        <v>1</v>
      </c>
      <c r="D275" s="4">
        <v>1</v>
      </c>
      <c r="F275" s="22">
        <f t="shared" si="4"/>
        <v>3</v>
      </c>
      <c r="G275" s="69" t="s">
        <v>3289</v>
      </c>
      <c r="H275" s="62" t="s">
        <v>0</v>
      </c>
      <c r="I275" s="63">
        <v>799363</v>
      </c>
      <c r="J275" s="63"/>
      <c r="K275" s="63">
        <v>847221</v>
      </c>
      <c r="L275" s="63"/>
      <c r="M275" s="63">
        <v>923147</v>
      </c>
      <c r="N275" s="63"/>
      <c r="O275" s="63">
        <v>899229</v>
      </c>
      <c r="P275" s="63"/>
      <c r="Q275" s="63">
        <v>969829</v>
      </c>
      <c r="R275" s="63"/>
      <c r="S275" s="63">
        <v>996864</v>
      </c>
      <c r="T275" s="63"/>
    </row>
    <row r="276" spans="2:20" s="4" customFormat="1">
      <c r="B276" s="69">
        <v>3</v>
      </c>
      <c r="C276" s="4">
        <v>1</v>
      </c>
      <c r="D276" s="4">
        <v>1</v>
      </c>
      <c r="E276" s="4">
        <v>1</v>
      </c>
      <c r="F276" s="22">
        <f t="shared" si="4"/>
        <v>4</v>
      </c>
      <c r="G276" s="69" t="s">
        <v>3549</v>
      </c>
      <c r="H276" s="64" t="s">
        <v>807</v>
      </c>
      <c r="I276" s="4">
        <v>569428</v>
      </c>
      <c r="K276" s="4">
        <v>602140</v>
      </c>
      <c r="M276" s="4">
        <v>650500</v>
      </c>
      <c r="O276" s="4">
        <v>647681</v>
      </c>
      <c r="Q276" s="4">
        <v>693002</v>
      </c>
      <c r="R276" s="63"/>
      <c r="S276" s="63">
        <v>709522</v>
      </c>
      <c r="T276" s="63"/>
    </row>
    <row r="277" spans="2:20" s="4" customFormat="1">
      <c r="B277" s="69">
        <v>3</v>
      </c>
      <c r="C277" s="4">
        <v>1</v>
      </c>
      <c r="D277" s="4">
        <v>1</v>
      </c>
      <c r="E277" s="4">
        <v>2</v>
      </c>
      <c r="F277" s="22">
        <f t="shared" si="4"/>
        <v>4</v>
      </c>
      <c r="G277" s="69" t="s">
        <v>3550</v>
      </c>
      <c r="H277" s="64" t="s">
        <v>808</v>
      </c>
      <c r="I277" s="4">
        <v>97755</v>
      </c>
      <c r="K277" s="4">
        <v>101337</v>
      </c>
      <c r="M277" s="4">
        <v>111820</v>
      </c>
      <c r="O277" s="4">
        <v>110315</v>
      </c>
      <c r="Q277" s="4">
        <v>114028</v>
      </c>
      <c r="R277" s="63"/>
      <c r="S277" s="63">
        <v>134656</v>
      </c>
      <c r="T277" s="63"/>
    </row>
    <row r="278" spans="2:20" s="4" customFormat="1">
      <c r="B278" s="69">
        <v>3</v>
      </c>
      <c r="C278" s="4">
        <v>1</v>
      </c>
      <c r="D278" s="4">
        <v>1</v>
      </c>
      <c r="E278" s="4">
        <v>3</v>
      </c>
      <c r="F278" s="22">
        <f t="shared" si="4"/>
        <v>4</v>
      </c>
      <c r="G278" s="69" t="s">
        <v>3551</v>
      </c>
      <c r="H278" s="64" t="s">
        <v>761</v>
      </c>
      <c r="I278" s="4">
        <v>36275</v>
      </c>
      <c r="K278" s="4">
        <v>34072</v>
      </c>
      <c r="M278" s="4">
        <v>37442</v>
      </c>
      <c r="O278" s="4">
        <v>37172</v>
      </c>
      <c r="Q278" s="4">
        <v>36107</v>
      </c>
      <c r="R278" s="63"/>
      <c r="S278" s="63">
        <v>33458</v>
      </c>
      <c r="T278" s="63"/>
    </row>
    <row r="279" spans="2:20" s="4" customFormat="1">
      <c r="B279" s="69">
        <v>3</v>
      </c>
      <c r="C279" s="4">
        <v>1</v>
      </c>
      <c r="D279" s="4">
        <v>1</v>
      </c>
      <c r="E279" s="4">
        <v>4</v>
      </c>
      <c r="F279" s="22">
        <f t="shared" si="4"/>
        <v>4</v>
      </c>
      <c r="G279" s="69" t="s">
        <v>3552</v>
      </c>
      <c r="H279" s="64" t="s">
        <v>809</v>
      </c>
      <c r="I279" s="4">
        <v>62664</v>
      </c>
      <c r="K279" s="4">
        <v>80339</v>
      </c>
      <c r="M279" s="4">
        <v>85173</v>
      </c>
      <c r="O279" s="4">
        <v>69055</v>
      </c>
      <c r="Q279" s="4">
        <v>91842</v>
      </c>
      <c r="R279" s="63"/>
      <c r="S279" s="63">
        <v>77124</v>
      </c>
      <c r="T279" s="63"/>
    </row>
    <row r="280" spans="2:20" s="4" customFormat="1">
      <c r="B280" s="69">
        <v>3</v>
      </c>
      <c r="C280" s="4">
        <v>1</v>
      </c>
      <c r="D280" s="4">
        <v>1</v>
      </c>
      <c r="E280" s="4">
        <v>5</v>
      </c>
      <c r="F280" s="22">
        <f t="shared" si="4"/>
        <v>4</v>
      </c>
      <c r="G280" s="69" t="s">
        <v>3553</v>
      </c>
      <c r="H280" s="64" t="s">
        <v>1992</v>
      </c>
      <c r="I280" s="4">
        <v>24136</v>
      </c>
      <c r="K280" s="4">
        <v>25288</v>
      </c>
      <c r="M280" s="4">
        <v>30306</v>
      </c>
      <c r="O280" s="4">
        <v>27961</v>
      </c>
      <c r="Q280" s="4">
        <v>30325</v>
      </c>
      <c r="R280" s="63"/>
      <c r="S280" s="63">
        <v>33730</v>
      </c>
      <c r="T280" s="63"/>
    </row>
    <row r="281" spans="2:20" s="4" customFormat="1">
      <c r="B281" s="69">
        <v>3</v>
      </c>
      <c r="C281" s="4">
        <v>1</v>
      </c>
      <c r="D281" s="4">
        <v>1</v>
      </c>
      <c r="E281" s="4">
        <v>6</v>
      </c>
      <c r="F281" s="22">
        <f t="shared" si="4"/>
        <v>4</v>
      </c>
      <c r="G281" s="69" t="s">
        <v>3554</v>
      </c>
      <c r="H281" s="64" t="s">
        <v>238</v>
      </c>
      <c r="I281" s="4">
        <v>9126</v>
      </c>
      <c r="K281" s="4">
        <v>4045</v>
      </c>
      <c r="M281" s="4">
        <v>7906</v>
      </c>
      <c r="O281" s="4">
        <v>7045</v>
      </c>
      <c r="Q281" s="4">
        <v>4525</v>
      </c>
      <c r="R281" s="63"/>
      <c r="S281" s="63">
        <v>8374</v>
      </c>
      <c r="T281" s="63"/>
    </row>
    <row r="282" spans="2:20">
      <c r="B282" s="69">
        <v>4</v>
      </c>
      <c r="F282" s="22">
        <f t="shared" si="4"/>
        <v>1</v>
      </c>
      <c r="G282" s="69" t="s">
        <v>3276</v>
      </c>
      <c r="H282" s="62" t="s">
        <v>558</v>
      </c>
      <c r="I282" s="63">
        <v>13839</v>
      </c>
      <c r="K282" s="63">
        <v>3338</v>
      </c>
      <c r="M282" s="63">
        <v>1</v>
      </c>
      <c r="O282" s="63">
        <v>18925</v>
      </c>
      <c r="Q282" s="63">
        <v>1</v>
      </c>
      <c r="S282" s="63">
        <v>1</v>
      </c>
    </row>
    <row r="283" spans="2:20">
      <c r="B283" s="69">
        <v>4</v>
      </c>
      <c r="C283" s="64">
        <v>1</v>
      </c>
      <c r="F283" s="22">
        <f t="shared" si="4"/>
        <v>2</v>
      </c>
      <c r="G283" s="69" t="s">
        <v>80</v>
      </c>
      <c r="H283" s="62" t="s">
        <v>558</v>
      </c>
      <c r="I283" s="63">
        <v>13839</v>
      </c>
      <c r="K283" s="63">
        <v>3338</v>
      </c>
      <c r="M283" s="63">
        <v>1</v>
      </c>
      <c r="O283" s="63">
        <v>18925</v>
      </c>
      <c r="Q283" s="63">
        <v>1</v>
      </c>
      <c r="S283" s="63">
        <v>1</v>
      </c>
    </row>
    <row r="284" spans="2:20">
      <c r="B284" s="69">
        <v>4</v>
      </c>
      <c r="C284" s="64">
        <v>1</v>
      </c>
      <c r="D284" s="64">
        <v>1</v>
      </c>
      <c r="F284" s="22">
        <f t="shared" si="4"/>
        <v>3</v>
      </c>
      <c r="G284" s="69" t="s">
        <v>81</v>
      </c>
      <c r="H284" s="62" t="s">
        <v>558</v>
      </c>
      <c r="I284" s="63">
        <v>13839</v>
      </c>
      <c r="K284" s="63">
        <v>3338</v>
      </c>
      <c r="M284" s="63">
        <v>1</v>
      </c>
      <c r="O284" s="63">
        <v>18925</v>
      </c>
      <c r="Q284" s="63">
        <v>1</v>
      </c>
      <c r="S284" s="63">
        <v>1</v>
      </c>
    </row>
    <row r="285" spans="2:20">
      <c r="B285" s="69">
        <v>5</v>
      </c>
      <c r="F285" s="22">
        <f t="shared" si="4"/>
        <v>1</v>
      </c>
      <c r="G285" s="69" t="s">
        <v>3280</v>
      </c>
      <c r="H285" s="62" t="s">
        <v>559</v>
      </c>
      <c r="I285" s="63">
        <v>66877</v>
      </c>
      <c r="K285" s="63">
        <v>59350</v>
      </c>
      <c r="M285" s="63">
        <v>65054</v>
      </c>
      <c r="O285" s="63">
        <v>65594</v>
      </c>
      <c r="Q285" s="63">
        <v>63034</v>
      </c>
      <c r="S285" s="63">
        <v>62293</v>
      </c>
    </row>
    <row r="286" spans="2:20">
      <c r="B286" s="69">
        <v>5</v>
      </c>
      <c r="C286" s="64">
        <v>1</v>
      </c>
      <c r="F286" s="22">
        <f t="shared" si="4"/>
        <v>2</v>
      </c>
      <c r="G286" s="69" t="s">
        <v>3290</v>
      </c>
      <c r="H286" s="62" t="s">
        <v>1993</v>
      </c>
      <c r="K286" s="63">
        <v>282</v>
      </c>
      <c r="M286" s="63">
        <v>2</v>
      </c>
      <c r="O286" s="63">
        <v>408</v>
      </c>
      <c r="Q286" s="63">
        <v>2</v>
      </c>
      <c r="S286" s="63">
        <v>2</v>
      </c>
    </row>
    <row r="287" spans="2:20">
      <c r="B287" s="69">
        <v>5</v>
      </c>
      <c r="C287" s="64">
        <v>1</v>
      </c>
      <c r="D287" s="64">
        <v>1</v>
      </c>
      <c r="F287" s="22">
        <f t="shared" si="4"/>
        <v>3</v>
      </c>
      <c r="G287" s="69" t="s">
        <v>280</v>
      </c>
      <c r="H287" s="62" t="s">
        <v>1205</v>
      </c>
      <c r="I287" s="4"/>
      <c r="J287" s="4"/>
      <c r="K287" s="63">
        <v>282</v>
      </c>
      <c r="L287" s="4"/>
      <c r="M287" s="4">
        <v>1</v>
      </c>
      <c r="N287" s="4"/>
      <c r="O287" s="4">
        <v>408</v>
      </c>
      <c r="P287" s="4"/>
      <c r="Q287" s="4">
        <v>1</v>
      </c>
      <c r="S287" s="63">
        <v>1</v>
      </c>
    </row>
    <row r="288" spans="2:20">
      <c r="B288" s="69">
        <v>5</v>
      </c>
      <c r="C288" s="64">
        <v>1</v>
      </c>
      <c r="D288" s="64">
        <v>2</v>
      </c>
      <c r="F288" s="22">
        <f t="shared" si="4"/>
        <v>3</v>
      </c>
      <c r="G288" s="69" t="s">
        <v>1863</v>
      </c>
      <c r="H288" s="62" t="s">
        <v>3555</v>
      </c>
      <c r="M288" s="63">
        <v>1</v>
      </c>
      <c r="Q288" s="63">
        <v>1</v>
      </c>
      <c r="S288" s="63">
        <v>1</v>
      </c>
    </row>
    <row r="289" spans="2:20">
      <c r="B289" s="69">
        <v>5</v>
      </c>
      <c r="C289" s="64">
        <v>2</v>
      </c>
      <c r="F289" s="22">
        <f t="shared" si="4"/>
        <v>2</v>
      </c>
      <c r="G289" s="69" t="s">
        <v>3291</v>
      </c>
      <c r="H289" s="62" t="s">
        <v>1994</v>
      </c>
      <c r="K289" s="63">
        <v>1023</v>
      </c>
      <c r="M289" s="63">
        <v>2510</v>
      </c>
      <c r="O289" s="63">
        <v>11086</v>
      </c>
      <c r="Q289" s="63">
        <v>2510</v>
      </c>
      <c r="S289" s="63">
        <v>2510</v>
      </c>
    </row>
    <row r="290" spans="2:20">
      <c r="B290" s="69">
        <v>5</v>
      </c>
      <c r="C290" s="64">
        <v>2</v>
      </c>
      <c r="D290" s="64">
        <v>1</v>
      </c>
      <c r="F290" s="22">
        <f t="shared" si="4"/>
        <v>3</v>
      </c>
      <c r="G290" s="69" t="s">
        <v>3556</v>
      </c>
      <c r="H290" s="62" t="s">
        <v>3559</v>
      </c>
      <c r="I290" s="4"/>
      <c r="J290" s="4"/>
      <c r="K290" s="63">
        <v>1023</v>
      </c>
      <c r="L290" s="4"/>
      <c r="M290" s="4"/>
      <c r="N290" s="4"/>
      <c r="O290" s="4">
        <v>12349</v>
      </c>
      <c r="P290" s="4"/>
      <c r="Q290" s="4">
        <v>2500</v>
      </c>
      <c r="S290" s="63">
        <v>2500</v>
      </c>
    </row>
    <row r="291" spans="2:20">
      <c r="B291" s="69">
        <v>5</v>
      </c>
      <c r="C291" s="64">
        <v>2</v>
      </c>
      <c r="D291" s="64">
        <v>2</v>
      </c>
      <c r="F291" s="22">
        <f t="shared" si="4"/>
        <v>3</v>
      </c>
      <c r="G291" s="69" t="s">
        <v>3557</v>
      </c>
      <c r="H291" s="62" t="s">
        <v>3560</v>
      </c>
      <c r="I291" s="4"/>
      <c r="J291" s="4"/>
      <c r="L291" s="4"/>
      <c r="M291" s="4"/>
      <c r="N291" s="4"/>
      <c r="O291" s="4">
        <v>0</v>
      </c>
      <c r="P291" s="4"/>
      <c r="Q291" s="4">
        <v>10</v>
      </c>
      <c r="S291" s="63">
        <v>10</v>
      </c>
    </row>
    <row r="292" spans="2:20">
      <c r="B292" s="69">
        <v>5</v>
      </c>
      <c r="C292" s="64">
        <v>2</v>
      </c>
      <c r="D292" s="64">
        <v>3</v>
      </c>
      <c r="F292" s="22">
        <f t="shared" si="4"/>
        <v>3</v>
      </c>
      <c r="G292" s="69" t="s">
        <v>3558</v>
      </c>
      <c r="H292" s="64" t="s">
        <v>3085</v>
      </c>
      <c r="I292" s="4"/>
      <c r="J292" s="4"/>
      <c r="L292" s="4"/>
      <c r="M292" s="4"/>
      <c r="N292" s="4"/>
      <c r="O292" s="4">
        <v>650</v>
      </c>
      <c r="P292" s="4"/>
      <c r="Q292" s="4"/>
      <c r="S292" s="230"/>
    </row>
    <row r="293" spans="2:20">
      <c r="B293" s="69">
        <v>5</v>
      </c>
      <c r="C293" s="64">
        <v>3</v>
      </c>
      <c r="F293" s="22">
        <f t="shared" si="4"/>
        <v>2</v>
      </c>
      <c r="G293" s="69" t="s">
        <v>3292</v>
      </c>
      <c r="H293" s="64" t="s">
        <v>749</v>
      </c>
      <c r="I293" s="4">
        <v>47122</v>
      </c>
      <c r="J293" s="4"/>
      <c r="K293" s="4">
        <v>55873</v>
      </c>
      <c r="L293" s="4"/>
      <c r="M293" s="4">
        <v>60017</v>
      </c>
      <c r="N293" s="4"/>
      <c r="O293" s="4">
        <v>51917</v>
      </c>
      <c r="P293" s="4"/>
      <c r="Q293" s="4">
        <v>57937</v>
      </c>
      <c r="R293" s="4"/>
      <c r="S293" s="4">
        <v>56924</v>
      </c>
      <c r="T293" s="4"/>
    </row>
    <row r="294" spans="2:20">
      <c r="B294" s="69">
        <v>5</v>
      </c>
      <c r="C294" s="64">
        <v>3</v>
      </c>
      <c r="D294" s="64">
        <v>1</v>
      </c>
      <c r="F294" s="22">
        <f t="shared" si="4"/>
        <v>3</v>
      </c>
      <c r="G294" s="69" t="s">
        <v>3561</v>
      </c>
      <c r="H294" s="64" t="s">
        <v>749</v>
      </c>
      <c r="I294" s="4">
        <v>47122</v>
      </c>
      <c r="J294" s="4"/>
      <c r="K294" s="4">
        <v>55873</v>
      </c>
      <c r="L294" s="4"/>
      <c r="M294" s="4">
        <v>60017</v>
      </c>
      <c r="N294" s="4"/>
      <c r="O294" s="4">
        <v>51917</v>
      </c>
      <c r="P294" s="4"/>
      <c r="Q294" s="4">
        <v>57937</v>
      </c>
      <c r="R294" s="4"/>
      <c r="S294" s="4">
        <v>56924</v>
      </c>
      <c r="T294" s="4"/>
    </row>
    <row r="295" spans="2:20">
      <c r="B295" s="69">
        <v>5</v>
      </c>
      <c r="C295" s="64">
        <v>3</v>
      </c>
      <c r="D295" s="64">
        <v>1</v>
      </c>
      <c r="E295" s="64">
        <v>1</v>
      </c>
      <c r="F295" s="22">
        <f t="shared" si="4"/>
        <v>4</v>
      </c>
      <c r="G295" s="69" t="s">
        <v>3562</v>
      </c>
      <c r="H295" s="23" t="s">
        <v>1995</v>
      </c>
      <c r="I295" s="4">
        <v>24520</v>
      </c>
      <c r="J295" s="4"/>
      <c r="K295" s="4">
        <v>25573</v>
      </c>
      <c r="L295" s="4"/>
      <c r="M295" s="4">
        <v>29667</v>
      </c>
      <c r="N295" s="4"/>
      <c r="O295" s="4">
        <v>25417</v>
      </c>
      <c r="P295" s="4"/>
      <c r="Q295" s="4">
        <v>26737</v>
      </c>
      <c r="S295" s="63">
        <v>27874</v>
      </c>
    </row>
    <row r="296" spans="2:20">
      <c r="B296" s="69">
        <v>5</v>
      </c>
      <c r="C296" s="64">
        <v>3</v>
      </c>
      <c r="D296" s="64">
        <v>1</v>
      </c>
      <c r="E296" s="64">
        <v>2</v>
      </c>
      <c r="F296" s="22">
        <f t="shared" si="4"/>
        <v>4</v>
      </c>
      <c r="G296" s="69" t="s">
        <v>3563</v>
      </c>
      <c r="H296" s="23" t="s">
        <v>1996</v>
      </c>
      <c r="I296" s="4">
        <v>22600</v>
      </c>
      <c r="J296" s="4"/>
      <c r="K296" s="4">
        <v>30300</v>
      </c>
      <c r="L296" s="4"/>
      <c r="M296" s="4">
        <v>30350</v>
      </c>
      <c r="N296" s="4"/>
      <c r="O296" s="4">
        <v>26500</v>
      </c>
      <c r="P296" s="4"/>
      <c r="Q296" s="4">
        <v>31200</v>
      </c>
      <c r="S296" s="63">
        <v>29050</v>
      </c>
    </row>
    <row r="297" spans="2:20">
      <c r="B297" s="69">
        <v>5</v>
      </c>
      <c r="C297" s="64">
        <v>4</v>
      </c>
      <c r="F297" s="22">
        <f t="shared" si="4"/>
        <v>2</v>
      </c>
      <c r="G297" s="69" t="s">
        <v>3293</v>
      </c>
      <c r="H297" s="62" t="s">
        <v>1807</v>
      </c>
      <c r="K297" s="63">
        <v>2172</v>
      </c>
      <c r="M297" s="63">
        <v>2525</v>
      </c>
      <c r="O297" s="63">
        <v>2184</v>
      </c>
      <c r="Q297" s="63">
        <v>2585</v>
      </c>
      <c r="S297" s="63">
        <v>2857</v>
      </c>
    </row>
    <row r="298" spans="2:20">
      <c r="B298" s="69">
        <v>5</v>
      </c>
      <c r="C298" s="64">
        <v>4</v>
      </c>
      <c r="D298" s="64">
        <v>1</v>
      </c>
      <c r="F298" s="22">
        <f t="shared" si="4"/>
        <v>3</v>
      </c>
      <c r="G298" s="69" t="s">
        <v>3564</v>
      </c>
      <c r="H298" s="62" t="s">
        <v>1807</v>
      </c>
      <c r="I298" s="63">
        <v>2172</v>
      </c>
      <c r="J298" s="4"/>
      <c r="K298" s="4">
        <v>2525</v>
      </c>
      <c r="L298" s="4"/>
      <c r="M298" s="63">
        <v>2184</v>
      </c>
      <c r="N298" s="65" t="s">
        <v>1997</v>
      </c>
      <c r="O298" s="4">
        <v>2585</v>
      </c>
      <c r="P298" s="65" t="s">
        <v>1997</v>
      </c>
      <c r="Q298" s="64"/>
      <c r="R298" s="4"/>
      <c r="S298" s="4">
        <v>2857</v>
      </c>
      <c r="T298" s="4"/>
    </row>
  </sheetData>
  <autoFilter ref="F1:F298">
    <filterColumn colId="0">
      <customFilters>
        <customFilter operator="notEqual" val=" "/>
      </customFilters>
    </filterColumn>
  </autoFilter>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filterMode="1"/>
  <dimension ref="A1:AU286"/>
  <sheetViews>
    <sheetView topLeftCell="B1" zoomScale="70" zoomScaleNormal="70" workbookViewId="0">
      <pane xSplit="7" ySplit="1" topLeftCell="K2" activePane="bottomRight" state="frozen"/>
      <selection activeCell="B1" sqref="B1"/>
      <selection pane="topRight" activeCell="I1" sqref="I1"/>
      <selection pane="bottomLeft" activeCell="B2" sqref="B2"/>
      <selection pane="bottomRight" activeCell="Q20" sqref="Q20"/>
    </sheetView>
  </sheetViews>
  <sheetFormatPr defaultRowHeight="12"/>
  <cols>
    <col min="1" max="5" width="3.25" style="64" customWidth="1"/>
    <col min="6" max="6" width="3.25" style="22" customWidth="1"/>
    <col min="7" max="7" width="10.75" style="62" bestFit="1" customWidth="1"/>
    <col min="8" max="8" width="13" style="62" customWidth="1"/>
    <col min="9" max="9" width="10.25" style="167" hidden="1" customWidth="1"/>
    <col min="10" max="10" width="5.625" style="168" hidden="1" customWidth="1"/>
    <col min="11" max="11" width="10.25" style="63" customWidth="1"/>
    <col min="12" max="12" width="5.25" style="63" customWidth="1"/>
    <col min="13" max="13" width="10.25" style="167" customWidth="1"/>
    <col min="14" max="14" width="5.125" style="168" customWidth="1"/>
    <col min="15" max="15" width="9.125" style="4" customWidth="1"/>
    <col min="16" max="16" width="9.25" style="4" customWidth="1"/>
    <col min="17" max="17" width="9.125" style="4" customWidth="1"/>
    <col min="18" max="18" width="10.125" style="4" customWidth="1"/>
    <col min="19" max="19" width="10.25" style="167" customWidth="1"/>
    <col min="20" max="20" width="5.75" style="168" customWidth="1"/>
    <col min="21" max="21" width="10.25" style="63" customWidth="1"/>
    <col min="22" max="22" width="5.375" style="63" customWidth="1"/>
    <col min="23" max="23" width="9.125" style="169" customWidth="1"/>
    <col min="24" max="24" width="9.25" style="187" customWidth="1"/>
    <col min="25" max="25" width="9.125" style="187" customWidth="1"/>
    <col min="26" max="26" width="10.125" style="171" customWidth="1"/>
    <col min="27" max="27" width="10.25" style="167" customWidth="1"/>
    <col min="28" max="28" width="5.375" style="63" customWidth="1"/>
    <col min="29" max="29" width="9.125" style="169" bestFit="1" customWidth="1"/>
    <col min="30" max="30" width="9.25" style="187" bestFit="1" customWidth="1"/>
    <col min="31" max="31" width="9.125" style="187" bestFit="1" customWidth="1"/>
    <col min="32" max="32" width="10.125" style="171" customWidth="1"/>
    <col min="33" max="33" width="10.375" style="185" hidden="1" customWidth="1"/>
    <col min="34" max="34" width="10.25" style="187" hidden="1" customWidth="1"/>
    <col min="35" max="35" width="10.25" style="171" hidden="1" customWidth="1"/>
    <col min="36" max="38" width="10.25" style="4" hidden="1" customWidth="1"/>
    <col min="39" max="39" width="10.25" style="169" hidden="1" customWidth="1"/>
    <col min="40" max="40" width="10.25" style="187" hidden="1" customWidth="1"/>
    <col min="41" max="41" width="12.875" style="178" hidden="1" customWidth="1"/>
    <col min="42" max="43" width="10.125" style="4" hidden="1" customWidth="1"/>
    <col min="44" max="44" width="10.125" style="169" hidden="1" customWidth="1"/>
    <col min="45" max="45" width="10.25" style="187" hidden="1" customWidth="1"/>
    <col min="46" max="46" width="12.875" style="170" hidden="1" customWidth="1"/>
    <col min="47" max="16384" width="9" style="64"/>
  </cols>
  <sheetData>
    <row r="1" spans="1:46">
      <c r="A1" s="22" t="s">
        <v>3299</v>
      </c>
      <c r="B1" s="22" t="s">
        <v>3300</v>
      </c>
      <c r="C1" s="22" t="s">
        <v>3301</v>
      </c>
      <c r="D1" s="22" t="s">
        <v>3323</v>
      </c>
      <c r="E1" s="22" t="s">
        <v>3302</v>
      </c>
      <c r="I1" s="167" t="s">
        <v>1160</v>
      </c>
      <c r="K1" s="63" t="s">
        <v>1275</v>
      </c>
      <c r="M1" s="167" t="s">
        <v>1161</v>
      </c>
      <c r="O1" s="4" t="s">
        <v>1213</v>
      </c>
      <c r="P1" s="4" t="s">
        <v>1214</v>
      </c>
      <c r="Q1" s="4" t="s">
        <v>238</v>
      </c>
      <c r="R1" s="4" t="s">
        <v>2454</v>
      </c>
      <c r="S1" s="167" t="s">
        <v>2984</v>
      </c>
      <c r="T1" s="168" t="s">
        <v>1277</v>
      </c>
      <c r="U1" s="63" t="s">
        <v>2456</v>
      </c>
      <c r="V1" s="63" t="s">
        <v>1277</v>
      </c>
      <c r="W1" s="169" t="s">
        <v>1213</v>
      </c>
      <c r="X1" s="187" t="s">
        <v>1214</v>
      </c>
      <c r="Y1" s="187" t="s">
        <v>238</v>
      </c>
      <c r="Z1" s="171" t="s">
        <v>2454</v>
      </c>
      <c r="AA1" s="167" t="s">
        <v>4130</v>
      </c>
      <c r="AB1" s="63" t="s">
        <v>1277</v>
      </c>
      <c r="AC1" s="169" t="s">
        <v>1213</v>
      </c>
      <c r="AD1" s="187" t="s">
        <v>1214</v>
      </c>
      <c r="AE1" s="187" t="s">
        <v>238</v>
      </c>
      <c r="AF1" s="171" t="s">
        <v>2454</v>
      </c>
      <c r="AH1" s="188" t="s">
        <v>1160</v>
      </c>
      <c r="AI1" s="168" t="s">
        <v>1277</v>
      </c>
      <c r="AJ1" s="63"/>
      <c r="AK1" s="63" t="s">
        <v>1275</v>
      </c>
      <c r="AL1" s="63" t="s">
        <v>1277</v>
      </c>
      <c r="AM1" s="167"/>
      <c r="AN1" s="188" t="s">
        <v>1161</v>
      </c>
      <c r="AO1" s="178" t="s">
        <v>835</v>
      </c>
      <c r="AP1" s="63" t="s">
        <v>2984</v>
      </c>
      <c r="AQ1" s="66" t="s">
        <v>835</v>
      </c>
      <c r="AR1" s="177"/>
      <c r="AS1" s="188" t="s">
        <v>2456</v>
      </c>
      <c r="AT1" s="170" t="s">
        <v>835</v>
      </c>
    </row>
    <row r="2" spans="1:46" hidden="1">
      <c r="H2" s="62" t="s">
        <v>3</v>
      </c>
      <c r="I2" s="167" t="s">
        <v>2</v>
      </c>
    </row>
    <row r="3" spans="1:46" hidden="1">
      <c r="H3" s="64" t="s">
        <v>235</v>
      </c>
      <c r="I3" s="169">
        <v>115589</v>
      </c>
      <c r="J3" s="170" t="s">
        <v>1772</v>
      </c>
      <c r="K3" s="4">
        <v>116137</v>
      </c>
      <c r="L3" s="67" t="s">
        <v>1772</v>
      </c>
      <c r="M3" s="169">
        <v>115971</v>
      </c>
      <c r="N3" s="181" t="s">
        <v>1771</v>
      </c>
    </row>
    <row r="4" spans="1:46" hidden="1">
      <c r="G4" s="62" t="s">
        <v>527</v>
      </c>
    </row>
    <row r="5" spans="1:46" s="192" customFormat="1">
      <c r="F5" s="236">
        <v>0</v>
      </c>
      <c r="G5" s="193" t="s">
        <v>528</v>
      </c>
      <c r="H5" s="193"/>
      <c r="I5" s="194"/>
      <c r="J5" s="195"/>
      <c r="K5" s="196"/>
      <c r="L5" s="196"/>
      <c r="M5" s="194"/>
      <c r="N5" s="195"/>
      <c r="O5" s="197"/>
      <c r="P5" s="197"/>
      <c r="Q5" s="197"/>
      <c r="R5" s="197"/>
      <c r="S5" s="194"/>
      <c r="T5" s="195"/>
      <c r="U5" s="196"/>
      <c r="V5" s="196"/>
      <c r="W5" s="198"/>
      <c r="X5" s="197"/>
      <c r="Y5" s="197"/>
      <c r="Z5" s="199"/>
      <c r="AA5" s="194">
        <v>10522270</v>
      </c>
      <c r="AB5" s="196"/>
      <c r="AC5" s="198">
        <v>2682250</v>
      </c>
      <c r="AD5" s="197"/>
      <c r="AE5" s="197">
        <v>3758332</v>
      </c>
      <c r="AF5" s="199">
        <v>4081688</v>
      </c>
      <c r="AG5" s="217"/>
      <c r="AH5" s="197"/>
      <c r="AI5" s="199"/>
      <c r="AJ5" s="197"/>
      <c r="AK5" s="197"/>
      <c r="AL5" s="197"/>
      <c r="AM5" s="198"/>
      <c r="AN5" s="197"/>
      <c r="AO5" s="219"/>
      <c r="AP5" s="197"/>
      <c r="AQ5" s="197"/>
      <c r="AR5" s="198"/>
      <c r="AS5" s="197"/>
      <c r="AT5" s="223"/>
    </row>
    <row r="6" spans="1:46" s="187" customFormat="1" hidden="1">
      <c r="B6" s="200"/>
      <c r="F6" s="237"/>
      <c r="G6" s="200" t="s">
        <v>563</v>
      </c>
      <c r="H6" s="200" t="s">
        <v>561</v>
      </c>
      <c r="I6" s="167">
        <v>8836940</v>
      </c>
      <c r="J6" s="168"/>
      <c r="K6" s="188">
        <v>9381170</v>
      </c>
      <c r="L6" s="188"/>
      <c r="M6" s="167">
        <v>9801100</v>
      </c>
      <c r="N6" s="168"/>
      <c r="O6" s="187">
        <f>O7+O26+O50+O54+O58+O61+O65+O72+O85+O88+O92+O103</f>
        <v>2678285</v>
      </c>
      <c r="P6" s="187">
        <f>P7+P26+P50+P54+P58+P61+P65+P72+P85+P88+P92+P103</f>
        <v>0</v>
      </c>
      <c r="Q6" s="187">
        <f>Q7+Q26+Q50+Q54+Q58+Q61+Q65+Q72+Q85+Q88+Q92+Q103</f>
        <v>3420081</v>
      </c>
      <c r="R6" s="187">
        <f>R7+R26+R50+R54+R58+R61+R65+R72+R85+R88+R92+R103</f>
        <v>3702234</v>
      </c>
      <c r="S6" s="167">
        <v>9875677</v>
      </c>
      <c r="T6" s="168"/>
      <c r="U6" s="188">
        <v>9906650</v>
      </c>
      <c r="V6" s="188"/>
      <c r="W6" s="169">
        <v>2819369</v>
      </c>
      <c r="Y6" s="187">
        <v>3302867</v>
      </c>
      <c r="Z6" s="171">
        <v>3784414</v>
      </c>
      <c r="AA6" s="167"/>
      <c r="AB6" s="188"/>
      <c r="AC6" s="169"/>
      <c r="AF6" s="171"/>
      <c r="AG6" s="185"/>
      <c r="AI6" s="171"/>
      <c r="AM6" s="169"/>
      <c r="AO6" s="178"/>
      <c r="AR6" s="169"/>
      <c r="AT6" s="170"/>
    </row>
    <row r="7" spans="1:46" s="187" customFormat="1">
      <c r="B7" s="203">
        <v>1</v>
      </c>
      <c r="F7" s="22">
        <f t="shared" ref="F7:F11" si="0">COUNT(B7:E7)</f>
        <v>1</v>
      </c>
      <c r="G7" s="203" t="s">
        <v>3219</v>
      </c>
      <c r="H7" s="200" t="s">
        <v>5</v>
      </c>
      <c r="I7" s="167">
        <v>147545</v>
      </c>
      <c r="J7" s="168"/>
      <c r="K7" s="188">
        <v>165530</v>
      </c>
      <c r="L7" s="188"/>
      <c r="M7" s="167">
        <v>152792</v>
      </c>
      <c r="N7" s="168"/>
      <c r="R7" s="187">
        <f>R8+R19</f>
        <v>152792</v>
      </c>
      <c r="S7" s="167">
        <v>152328</v>
      </c>
      <c r="T7" s="168"/>
      <c r="U7" s="188">
        <v>168091</v>
      </c>
      <c r="V7" s="188"/>
      <c r="W7" s="169"/>
      <c r="Z7" s="168">
        <v>168091</v>
      </c>
      <c r="AA7" s="167">
        <v>165352</v>
      </c>
      <c r="AB7" s="188"/>
      <c r="AC7" s="169">
        <v>15939</v>
      </c>
      <c r="AF7" s="171">
        <f t="shared" ref="AF7:AF11" si="1">AA7-SUM(AC7:AE7)</f>
        <v>149413</v>
      </c>
      <c r="AG7" s="169"/>
      <c r="AI7" s="171"/>
      <c r="AM7" s="169"/>
      <c r="AO7" s="178"/>
      <c r="AR7" s="169"/>
      <c r="AT7" s="170"/>
    </row>
    <row r="8" spans="1:46" s="187" customFormat="1">
      <c r="B8" s="203">
        <v>1</v>
      </c>
      <c r="C8" s="187">
        <v>1</v>
      </c>
      <c r="F8" s="22">
        <f t="shared" si="0"/>
        <v>2</v>
      </c>
      <c r="G8" s="203" t="s">
        <v>3220</v>
      </c>
      <c r="H8" s="200" t="s">
        <v>1400</v>
      </c>
      <c r="I8" s="167"/>
      <c r="J8" s="168"/>
      <c r="K8" s="188">
        <v>148508</v>
      </c>
      <c r="L8" s="188"/>
      <c r="M8" s="167">
        <f>M9+M17+M18</f>
        <v>132930</v>
      </c>
      <c r="N8" s="168"/>
      <c r="R8" s="187">
        <f>R9+R17+R18</f>
        <v>132930</v>
      </c>
      <c r="S8" s="167">
        <v>134734</v>
      </c>
      <c r="T8" s="168"/>
      <c r="U8" s="188">
        <v>142705</v>
      </c>
      <c r="V8" s="188"/>
      <c r="W8" s="169"/>
      <c r="Z8" s="168">
        <v>142705</v>
      </c>
      <c r="AA8" s="167">
        <v>130023</v>
      </c>
      <c r="AB8" s="188"/>
      <c r="AC8" s="169"/>
      <c r="AF8" s="171">
        <f t="shared" si="1"/>
        <v>130023</v>
      </c>
      <c r="AG8" s="169"/>
      <c r="AI8" s="171"/>
      <c r="AM8" s="169"/>
      <c r="AO8" s="178"/>
      <c r="AR8" s="169"/>
      <c r="AT8" s="170"/>
    </row>
    <row r="9" spans="1:46" s="187" customFormat="1">
      <c r="B9" s="203">
        <v>1</v>
      </c>
      <c r="C9" s="187">
        <v>1</v>
      </c>
      <c r="D9" s="187">
        <v>1</v>
      </c>
      <c r="F9" s="22">
        <f t="shared" si="0"/>
        <v>3</v>
      </c>
      <c r="G9" s="203" t="s">
        <v>531</v>
      </c>
      <c r="H9" s="200" t="s">
        <v>1810</v>
      </c>
      <c r="I9" s="167"/>
      <c r="J9" s="168"/>
      <c r="K9" s="188">
        <v>144955</v>
      </c>
      <c r="L9" s="188"/>
      <c r="M9" s="167">
        <v>130015</v>
      </c>
      <c r="N9" s="168"/>
      <c r="R9" s="188">
        <v>130015</v>
      </c>
      <c r="S9" s="167">
        <v>132513</v>
      </c>
      <c r="T9" s="168"/>
      <c r="U9" s="188">
        <v>139847</v>
      </c>
      <c r="V9" s="188"/>
      <c r="W9" s="169"/>
      <c r="Z9" s="168">
        <v>139847</v>
      </c>
      <c r="AA9" s="167">
        <v>127225</v>
      </c>
      <c r="AB9" s="188"/>
      <c r="AC9" s="169"/>
      <c r="AF9" s="171">
        <f t="shared" si="1"/>
        <v>127225</v>
      </c>
      <c r="AG9" s="169"/>
      <c r="AI9" s="171"/>
      <c r="AM9" s="169"/>
      <c r="AO9" s="178"/>
      <c r="AP9" s="188"/>
      <c r="AQ9" s="188"/>
      <c r="AR9" s="167"/>
      <c r="AT9" s="170"/>
    </row>
    <row r="10" spans="1:46" s="187" customFormat="1">
      <c r="B10" s="203">
        <v>1</v>
      </c>
      <c r="C10" s="187">
        <v>1</v>
      </c>
      <c r="D10" s="187">
        <v>1</v>
      </c>
      <c r="E10" s="187">
        <v>1</v>
      </c>
      <c r="F10" s="22">
        <f t="shared" si="0"/>
        <v>4</v>
      </c>
      <c r="G10" s="203" t="s">
        <v>3471</v>
      </c>
      <c r="H10" s="202" t="s">
        <v>9</v>
      </c>
      <c r="I10" s="169">
        <v>106438</v>
      </c>
      <c r="J10" s="171"/>
      <c r="K10" s="187">
        <v>121538</v>
      </c>
      <c r="M10" s="169">
        <v>115368</v>
      </c>
      <c r="N10" s="182" t="s">
        <v>1811</v>
      </c>
      <c r="R10" s="187">
        <v>115368</v>
      </c>
      <c r="S10" s="185">
        <v>118727</v>
      </c>
      <c r="T10" s="182"/>
      <c r="U10" s="191">
        <v>114922</v>
      </c>
      <c r="V10" s="191" t="s">
        <v>1811</v>
      </c>
      <c r="W10" s="169"/>
      <c r="Z10" s="182">
        <v>114922</v>
      </c>
      <c r="AA10" s="185">
        <v>113047</v>
      </c>
      <c r="AB10" s="191"/>
      <c r="AC10" s="169"/>
      <c r="AF10" s="171">
        <f t="shared" si="1"/>
        <v>113047</v>
      </c>
      <c r="AG10" s="169"/>
      <c r="AI10" s="171"/>
      <c r="AM10" s="169"/>
      <c r="AO10" s="178"/>
      <c r="AR10" s="169"/>
      <c r="AT10" s="170"/>
    </row>
    <row r="11" spans="1:46" s="187" customFormat="1">
      <c r="B11" s="203">
        <v>1</v>
      </c>
      <c r="C11" s="187">
        <v>1</v>
      </c>
      <c r="D11" s="187">
        <v>1</v>
      </c>
      <c r="E11" s="187">
        <v>2</v>
      </c>
      <c r="F11" s="22">
        <f t="shared" si="0"/>
        <v>4</v>
      </c>
      <c r="G11" s="203" t="s">
        <v>3472</v>
      </c>
      <c r="H11" s="202" t="s">
        <v>1819</v>
      </c>
      <c r="I11" s="169"/>
      <c r="J11" s="171"/>
      <c r="K11" s="187">
        <v>23417</v>
      </c>
      <c r="M11" s="169">
        <v>14647</v>
      </c>
      <c r="N11" s="182"/>
      <c r="R11" s="187">
        <v>14647</v>
      </c>
      <c r="S11" s="185">
        <v>12106</v>
      </c>
      <c r="T11" s="182"/>
      <c r="U11" s="191">
        <v>24925</v>
      </c>
      <c r="V11" s="191"/>
      <c r="W11" s="169"/>
      <c r="Z11" s="182">
        <v>24925</v>
      </c>
      <c r="AA11" s="185">
        <v>14178</v>
      </c>
      <c r="AB11" s="191"/>
      <c r="AC11" s="169"/>
      <c r="AF11" s="171">
        <f t="shared" si="1"/>
        <v>14178</v>
      </c>
      <c r="AG11" s="189" t="s">
        <v>850</v>
      </c>
      <c r="AH11" s="187">
        <v>6532</v>
      </c>
      <c r="AI11" s="171"/>
      <c r="AK11" s="187">
        <v>6468</v>
      </c>
      <c r="AL11" s="187" t="s">
        <v>925</v>
      </c>
      <c r="AM11" s="169"/>
      <c r="AN11" s="187">
        <v>6608</v>
      </c>
      <c r="AO11" s="182" t="s">
        <v>1163</v>
      </c>
      <c r="AP11" s="187">
        <v>6040</v>
      </c>
      <c r="AQ11" s="191" t="s">
        <v>1163</v>
      </c>
      <c r="AR11" s="185"/>
      <c r="AS11" s="187">
        <v>6601</v>
      </c>
      <c r="AT11" s="182" t="s">
        <v>1163</v>
      </c>
    </row>
    <row r="12" spans="1:46" s="187" customFormat="1" hidden="1">
      <c r="B12" s="203"/>
      <c r="F12" s="237"/>
      <c r="G12" s="203"/>
      <c r="H12" s="200"/>
      <c r="I12" s="167"/>
      <c r="J12" s="168"/>
      <c r="K12" s="188"/>
      <c r="L12" s="188"/>
      <c r="M12" s="167"/>
      <c r="N12" s="168"/>
      <c r="S12" s="167"/>
      <c r="T12" s="168"/>
      <c r="U12" s="188"/>
      <c r="V12" s="188"/>
      <c r="W12" s="169"/>
      <c r="Z12" s="182"/>
      <c r="AA12" s="167"/>
      <c r="AB12" s="188"/>
      <c r="AC12" s="169"/>
      <c r="AF12" s="182"/>
      <c r="AG12" s="189" t="s">
        <v>999</v>
      </c>
      <c r="AI12" s="171"/>
      <c r="AM12" s="169"/>
      <c r="AO12" s="182"/>
      <c r="AP12" s="187">
        <v>1162</v>
      </c>
      <c r="AR12" s="169"/>
      <c r="AS12" s="187">
        <v>2313</v>
      </c>
      <c r="AT12" s="182"/>
    </row>
    <row r="13" spans="1:46" s="187" customFormat="1" hidden="1">
      <c r="B13" s="203"/>
      <c r="F13" s="237"/>
      <c r="G13" s="203"/>
      <c r="H13" s="200"/>
      <c r="I13" s="167"/>
      <c r="J13" s="168"/>
      <c r="K13" s="188"/>
      <c r="L13" s="188"/>
      <c r="M13" s="167"/>
      <c r="N13" s="168"/>
      <c r="S13" s="167"/>
      <c r="T13" s="168"/>
      <c r="U13" s="188"/>
      <c r="V13" s="188"/>
      <c r="W13" s="169"/>
      <c r="Z13" s="182"/>
      <c r="AA13" s="167"/>
      <c r="AB13" s="188"/>
      <c r="AC13" s="169"/>
      <c r="AF13" s="182"/>
      <c r="AG13" s="189" t="s">
        <v>1828</v>
      </c>
      <c r="AI13" s="171"/>
      <c r="AM13" s="169"/>
      <c r="AO13" s="182"/>
      <c r="AP13" s="187">
        <v>2185</v>
      </c>
      <c r="AR13" s="169"/>
      <c r="AS13" s="187">
        <v>7502</v>
      </c>
      <c r="AT13" s="182"/>
    </row>
    <row r="14" spans="1:46" s="187" customFormat="1" hidden="1">
      <c r="B14" s="203"/>
      <c r="F14" s="237"/>
      <c r="G14" s="203"/>
      <c r="H14" s="200"/>
      <c r="I14" s="167"/>
      <c r="J14" s="168"/>
      <c r="K14" s="188"/>
      <c r="L14" s="188"/>
      <c r="M14" s="167"/>
      <c r="N14" s="168"/>
      <c r="S14" s="167"/>
      <c r="T14" s="168"/>
      <c r="U14" s="188"/>
      <c r="V14" s="188"/>
      <c r="W14" s="169"/>
      <c r="Z14" s="171"/>
      <c r="AA14" s="167"/>
      <c r="AB14" s="188"/>
      <c r="AC14" s="169"/>
      <c r="AF14" s="171"/>
      <c r="AG14" s="169" t="s">
        <v>1820</v>
      </c>
      <c r="AI14" s="171"/>
      <c r="AK14" s="187">
        <v>2449.6999999999998</v>
      </c>
      <c r="AM14" s="169"/>
      <c r="AN14" s="187">
        <v>3638</v>
      </c>
      <c r="AO14" s="178"/>
      <c r="AP14" s="187">
        <v>1804</v>
      </c>
      <c r="AR14" s="169"/>
      <c r="AS14" s="187">
        <v>2772</v>
      </c>
      <c r="AT14" s="170"/>
    </row>
    <row r="15" spans="1:46" s="187" customFormat="1" hidden="1">
      <c r="B15" s="203"/>
      <c r="F15" s="237"/>
      <c r="G15" s="203"/>
      <c r="H15" s="200"/>
      <c r="I15" s="167"/>
      <c r="J15" s="168"/>
      <c r="K15" s="188"/>
      <c r="L15" s="188"/>
      <c r="M15" s="167"/>
      <c r="N15" s="168"/>
      <c r="S15" s="167"/>
      <c r="T15" s="168"/>
      <c r="U15" s="188"/>
      <c r="V15" s="188"/>
      <c r="W15" s="169"/>
      <c r="Z15" s="171"/>
      <c r="AA15" s="167"/>
      <c r="AB15" s="188"/>
      <c r="AC15" s="169"/>
      <c r="AF15" s="171"/>
      <c r="AG15" s="169" t="s">
        <v>1821</v>
      </c>
      <c r="AI15" s="171"/>
      <c r="AK15" s="187">
        <v>4038</v>
      </c>
      <c r="AM15" s="169"/>
      <c r="AO15" s="178"/>
      <c r="AR15" s="169"/>
      <c r="AS15" s="187">
        <v>4545</v>
      </c>
      <c r="AT15" s="170"/>
    </row>
    <row r="16" spans="1:46" s="187" customFormat="1">
      <c r="B16" s="203">
        <v>1</v>
      </c>
      <c r="C16" s="187">
        <v>1</v>
      </c>
      <c r="D16" s="187">
        <v>1</v>
      </c>
      <c r="E16" s="187">
        <v>3</v>
      </c>
      <c r="F16" s="22">
        <f t="shared" ref="F16:F21" si="2">COUNT(B16:E16)</f>
        <v>4</v>
      </c>
      <c r="G16" s="203" t="s">
        <v>3473</v>
      </c>
      <c r="H16" s="202" t="s">
        <v>3187</v>
      </c>
      <c r="I16" s="169"/>
      <c r="J16" s="171"/>
      <c r="M16" s="169"/>
      <c r="N16" s="182"/>
      <c r="S16" s="185">
        <v>1680</v>
      </c>
      <c r="T16" s="182"/>
      <c r="U16" s="191"/>
      <c r="V16" s="188"/>
      <c r="W16" s="169"/>
      <c r="Z16" s="171"/>
      <c r="AA16" s="229"/>
      <c r="AB16" s="240"/>
      <c r="AC16" s="175"/>
      <c r="AD16" s="205"/>
      <c r="AE16" s="205"/>
      <c r="AF16" s="176"/>
      <c r="AG16" s="169"/>
      <c r="AI16" s="171"/>
      <c r="AM16" s="169"/>
      <c r="AO16" s="178"/>
      <c r="AR16" s="169"/>
      <c r="AT16" s="170"/>
    </row>
    <row r="17" spans="2:46" s="187" customFormat="1">
      <c r="B17" s="203">
        <v>1</v>
      </c>
      <c r="C17" s="187">
        <v>1</v>
      </c>
      <c r="D17" s="187">
        <v>2</v>
      </c>
      <c r="F17" s="22">
        <f t="shared" si="2"/>
        <v>3</v>
      </c>
      <c r="G17" s="203" t="s">
        <v>533</v>
      </c>
      <c r="H17" s="200" t="s">
        <v>1822</v>
      </c>
      <c r="I17" s="167"/>
      <c r="J17" s="168"/>
      <c r="K17" s="188">
        <v>330</v>
      </c>
      <c r="L17" s="188"/>
      <c r="M17" s="167">
        <v>1014</v>
      </c>
      <c r="N17" s="168"/>
      <c r="R17" s="188">
        <v>1014</v>
      </c>
      <c r="S17" s="167">
        <v>481</v>
      </c>
      <c r="T17" s="168"/>
      <c r="U17" s="191">
        <v>1017</v>
      </c>
      <c r="V17" s="191"/>
      <c r="W17" s="169"/>
      <c r="Z17" s="182">
        <v>1017</v>
      </c>
      <c r="AA17" s="185">
        <v>1026</v>
      </c>
      <c r="AB17" s="191"/>
      <c r="AC17" s="169"/>
      <c r="AF17" s="171">
        <f t="shared" ref="AF17:AF21" si="3">AA17-SUM(AC17:AE17)</f>
        <v>1026</v>
      </c>
      <c r="AG17" s="169" t="s">
        <v>919</v>
      </c>
      <c r="AI17" s="171"/>
      <c r="AM17" s="169"/>
      <c r="AO17" s="178"/>
      <c r="AP17" s="188">
        <v>363</v>
      </c>
      <c r="AQ17" s="188" t="s">
        <v>1532</v>
      </c>
      <c r="AR17" s="167"/>
      <c r="AS17" s="187">
        <v>695</v>
      </c>
      <c r="AT17" s="170"/>
    </row>
    <row r="18" spans="2:46" s="187" customFormat="1">
      <c r="B18" s="203">
        <v>1</v>
      </c>
      <c r="C18" s="187">
        <v>1</v>
      </c>
      <c r="D18" s="187">
        <v>3</v>
      </c>
      <c r="F18" s="22">
        <f t="shared" si="2"/>
        <v>3</v>
      </c>
      <c r="G18" s="203" t="s">
        <v>548</v>
      </c>
      <c r="H18" s="200" t="s">
        <v>1823</v>
      </c>
      <c r="I18" s="167"/>
      <c r="J18" s="168"/>
      <c r="K18" s="188">
        <v>3223</v>
      </c>
      <c r="L18" s="188"/>
      <c r="M18" s="167">
        <v>1901</v>
      </c>
      <c r="N18" s="168"/>
      <c r="R18" s="188">
        <v>1901</v>
      </c>
      <c r="S18" s="167">
        <v>1740</v>
      </c>
      <c r="T18" s="168"/>
      <c r="U18" s="188">
        <v>1841</v>
      </c>
      <c r="V18" s="188"/>
      <c r="W18" s="169"/>
      <c r="Z18" s="168">
        <v>1841</v>
      </c>
      <c r="AA18" s="167">
        <v>1772</v>
      </c>
      <c r="AB18" s="188"/>
      <c r="AC18" s="169"/>
      <c r="AF18" s="171">
        <f t="shared" si="3"/>
        <v>1772</v>
      </c>
      <c r="AG18" s="169" t="s">
        <v>1824</v>
      </c>
      <c r="AI18" s="171"/>
      <c r="AK18" s="187">
        <v>3223</v>
      </c>
      <c r="AM18" s="169"/>
      <c r="AN18" s="187">
        <v>1901</v>
      </c>
      <c r="AO18" s="178"/>
      <c r="AP18" s="188">
        <v>1740</v>
      </c>
      <c r="AQ18" s="188"/>
      <c r="AR18" s="167"/>
      <c r="AS18" s="187">
        <v>1841</v>
      </c>
      <c r="AT18" s="170"/>
    </row>
    <row r="19" spans="2:46" s="187" customFormat="1">
      <c r="B19" s="203">
        <v>1</v>
      </c>
      <c r="C19" s="187">
        <v>2</v>
      </c>
      <c r="F19" s="22">
        <f t="shared" si="2"/>
        <v>2</v>
      </c>
      <c r="G19" s="203" t="s">
        <v>3221</v>
      </c>
      <c r="H19" s="200" t="s">
        <v>1287</v>
      </c>
      <c r="I19" s="169">
        <v>21089</v>
      </c>
      <c r="J19" s="168"/>
      <c r="K19" s="188">
        <v>17022</v>
      </c>
      <c r="L19" s="188"/>
      <c r="M19" s="169">
        <v>19862</v>
      </c>
      <c r="N19" s="171"/>
      <c r="R19" s="187">
        <v>19862</v>
      </c>
      <c r="S19" s="169">
        <v>17594</v>
      </c>
      <c r="T19" s="171"/>
      <c r="U19" s="187">
        <v>25386</v>
      </c>
      <c r="W19" s="169"/>
      <c r="Z19" s="171">
        <v>25386</v>
      </c>
      <c r="AA19" s="169">
        <v>35329</v>
      </c>
      <c r="AC19" s="169">
        <v>15939</v>
      </c>
      <c r="AF19" s="171">
        <f t="shared" si="3"/>
        <v>19390</v>
      </c>
      <c r="AG19" s="185"/>
      <c r="AI19" s="171"/>
      <c r="AM19" s="169"/>
      <c r="AO19" s="178"/>
      <c r="AR19" s="169"/>
      <c r="AT19" s="170"/>
    </row>
    <row r="20" spans="2:46" s="187" customFormat="1">
      <c r="B20" s="203">
        <v>1</v>
      </c>
      <c r="C20" s="187">
        <v>2</v>
      </c>
      <c r="D20" s="187">
        <v>1</v>
      </c>
      <c r="F20" s="22">
        <f t="shared" si="2"/>
        <v>3</v>
      </c>
      <c r="G20" s="203" t="s">
        <v>550</v>
      </c>
      <c r="H20" s="200" t="s">
        <v>1287</v>
      </c>
      <c r="I20" s="167"/>
      <c r="J20" s="168"/>
      <c r="K20" s="188">
        <v>17022</v>
      </c>
      <c r="L20" s="188"/>
      <c r="M20" s="169">
        <v>19862</v>
      </c>
      <c r="N20" s="171"/>
      <c r="R20" s="187">
        <v>19862</v>
      </c>
      <c r="S20" s="169">
        <v>17594</v>
      </c>
      <c r="T20" s="171"/>
      <c r="W20" s="169"/>
      <c r="Z20" s="171">
        <v>25386</v>
      </c>
      <c r="AA20" s="169">
        <v>35329</v>
      </c>
      <c r="AC20" s="169">
        <v>15939</v>
      </c>
      <c r="AF20" s="171">
        <f t="shared" si="3"/>
        <v>19390</v>
      </c>
      <c r="AG20" s="185" t="s">
        <v>1826</v>
      </c>
      <c r="AI20" s="171"/>
      <c r="AK20" s="187">
        <v>5989</v>
      </c>
      <c r="AL20" s="187" t="s">
        <v>1163</v>
      </c>
      <c r="AM20" s="169"/>
      <c r="AO20" s="178"/>
      <c r="AP20" s="187">
        <v>6030</v>
      </c>
      <c r="AQ20" s="187" t="s">
        <v>925</v>
      </c>
      <c r="AR20" s="169"/>
      <c r="AS20" s="187">
        <v>6151</v>
      </c>
      <c r="AT20" s="170" t="s">
        <v>925</v>
      </c>
    </row>
    <row r="21" spans="2:46" s="187" customFormat="1">
      <c r="B21" s="203">
        <v>1</v>
      </c>
      <c r="C21" s="187">
        <v>2</v>
      </c>
      <c r="D21" s="187">
        <v>1</v>
      </c>
      <c r="E21" s="187">
        <v>1</v>
      </c>
      <c r="F21" s="22">
        <f t="shared" si="2"/>
        <v>4</v>
      </c>
      <c r="G21" s="203" t="s">
        <v>3474</v>
      </c>
      <c r="H21" s="202" t="s">
        <v>1825</v>
      </c>
      <c r="I21" s="169"/>
      <c r="J21" s="171"/>
      <c r="K21" s="188">
        <v>17022</v>
      </c>
      <c r="M21" s="169">
        <v>19862</v>
      </c>
      <c r="N21" s="171"/>
      <c r="S21" s="169">
        <v>17594</v>
      </c>
      <c r="T21" s="171"/>
      <c r="U21" s="187">
        <v>25386</v>
      </c>
      <c r="W21" s="169"/>
      <c r="Z21" s="171"/>
      <c r="AA21" s="169">
        <v>35329</v>
      </c>
      <c r="AC21" s="169">
        <v>15939</v>
      </c>
      <c r="AF21" s="171">
        <f t="shared" si="3"/>
        <v>19390</v>
      </c>
      <c r="AG21" s="185" t="s">
        <v>2923</v>
      </c>
      <c r="AI21" s="171"/>
      <c r="AM21" s="169"/>
      <c r="AO21" s="178"/>
      <c r="AP21" s="187">
        <v>831</v>
      </c>
      <c r="AR21" s="169"/>
      <c r="AS21" s="187">
        <v>918</v>
      </c>
      <c r="AT21" s="170"/>
    </row>
    <row r="22" spans="2:46" s="187" customFormat="1" hidden="1">
      <c r="B22" s="203"/>
      <c r="F22" s="237"/>
      <c r="G22" s="203"/>
      <c r="H22" s="200"/>
      <c r="I22" s="167"/>
      <c r="J22" s="168"/>
      <c r="K22" s="188"/>
      <c r="L22" s="188"/>
      <c r="M22" s="169"/>
      <c r="N22" s="171"/>
      <c r="S22" s="169"/>
      <c r="T22" s="171"/>
      <c r="W22" s="169"/>
      <c r="Z22" s="171"/>
      <c r="AA22" s="169"/>
      <c r="AC22" s="169"/>
      <c r="AF22" s="171"/>
      <c r="AG22" s="185" t="s">
        <v>1827</v>
      </c>
      <c r="AI22" s="171"/>
      <c r="AK22" s="187">
        <v>2347</v>
      </c>
      <c r="AM22" s="169"/>
      <c r="AO22" s="178"/>
      <c r="AP22" s="187">
        <v>3042</v>
      </c>
      <c r="AR22" s="169"/>
      <c r="AS22" s="187">
        <v>2115</v>
      </c>
      <c r="AT22" s="170"/>
    </row>
    <row r="23" spans="2:46" s="187" customFormat="1" hidden="1">
      <c r="B23" s="203"/>
      <c r="F23" s="237"/>
      <c r="G23" s="203"/>
      <c r="H23" s="200"/>
      <c r="I23" s="167"/>
      <c r="J23" s="168"/>
      <c r="K23" s="188"/>
      <c r="L23" s="188"/>
      <c r="M23" s="169"/>
      <c r="N23" s="171"/>
      <c r="S23" s="169"/>
      <c r="T23" s="171"/>
      <c r="W23" s="169"/>
      <c r="Z23" s="171"/>
      <c r="AA23" s="169"/>
      <c r="AC23" s="169"/>
      <c r="AF23" s="171"/>
      <c r="AG23" s="185" t="s">
        <v>1828</v>
      </c>
      <c r="AI23" s="171"/>
      <c r="AK23" s="187">
        <v>5546</v>
      </c>
      <c r="AM23" s="169"/>
      <c r="AO23" s="178"/>
      <c r="AP23" s="187">
        <v>5397</v>
      </c>
      <c r="AR23" s="169"/>
      <c r="AS23" s="187">
        <v>5977</v>
      </c>
      <c r="AT23" s="170"/>
    </row>
    <row r="24" spans="2:46" s="187" customFormat="1" hidden="1">
      <c r="B24" s="203"/>
      <c r="F24" s="237"/>
      <c r="G24" s="203"/>
      <c r="H24" s="200"/>
      <c r="I24" s="167"/>
      <c r="J24" s="168"/>
      <c r="K24" s="188"/>
      <c r="L24" s="188"/>
      <c r="M24" s="169"/>
      <c r="N24" s="171"/>
      <c r="S24" s="169"/>
      <c r="T24" s="171"/>
      <c r="W24" s="169"/>
      <c r="Z24" s="171"/>
      <c r="AA24" s="169"/>
      <c r="AC24" s="169"/>
      <c r="AF24" s="171"/>
      <c r="AG24" s="185" t="s">
        <v>2924</v>
      </c>
      <c r="AI24" s="171"/>
      <c r="AM24" s="169"/>
      <c r="AO24" s="178"/>
      <c r="AP24" s="187">
        <v>98</v>
      </c>
      <c r="AR24" s="169"/>
      <c r="AS24" s="187">
        <v>3213</v>
      </c>
      <c r="AT24" s="170"/>
    </row>
    <row r="25" spans="2:46" s="187" customFormat="1" hidden="1">
      <c r="B25" s="203"/>
      <c r="F25" s="237"/>
      <c r="G25" s="203"/>
      <c r="H25" s="200"/>
      <c r="I25" s="167"/>
      <c r="J25" s="168"/>
      <c r="K25" s="188"/>
      <c r="L25" s="188"/>
      <c r="M25" s="169"/>
      <c r="N25" s="171"/>
      <c r="S25" s="169"/>
      <c r="T25" s="171"/>
      <c r="W25" s="169"/>
      <c r="Z25" s="171"/>
      <c r="AA25" s="169"/>
      <c r="AC25" s="169"/>
      <c r="AF25" s="171"/>
      <c r="AG25" s="185" t="s">
        <v>2925</v>
      </c>
      <c r="AI25" s="171"/>
      <c r="AM25" s="169"/>
      <c r="AO25" s="178"/>
      <c r="AR25" s="169"/>
      <c r="AS25" s="187">
        <v>4032</v>
      </c>
      <c r="AT25" s="170"/>
    </row>
    <row r="26" spans="2:46" s="187" customFormat="1" ht="12" customHeight="1">
      <c r="B26" s="203">
        <v>2</v>
      </c>
      <c r="F26" s="22">
        <f t="shared" ref="F26:F74" si="4">COUNT(B26:E26)</f>
        <v>1</v>
      </c>
      <c r="G26" s="203" t="s">
        <v>3222</v>
      </c>
      <c r="H26" s="200" t="s">
        <v>1829</v>
      </c>
      <c r="I26" s="167">
        <v>5960559</v>
      </c>
      <c r="J26" s="168"/>
      <c r="K26" s="188">
        <v>6288978</v>
      </c>
      <c r="L26" s="188"/>
      <c r="M26" s="167">
        <v>6536530</v>
      </c>
      <c r="N26" s="168"/>
      <c r="O26" s="187">
        <f>SUM(O27:O48)/2</f>
        <v>1664913</v>
      </c>
      <c r="P26" s="187">
        <f t="shared" ref="P26:R26" si="5">SUM(P27:P48)/2</f>
        <v>0</v>
      </c>
      <c r="Q26" s="187">
        <f t="shared" si="5"/>
        <v>2440921</v>
      </c>
      <c r="R26" s="187">
        <f t="shared" si="5"/>
        <v>2431696</v>
      </c>
      <c r="S26" s="167">
        <v>6415686</v>
      </c>
      <c r="T26" s="168"/>
      <c r="U26" s="188">
        <v>6572909</v>
      </c>
      <c r="V26" s="188"/>
      <c r="W26" s="169">
        <v>1836845</v>
      </c>
      <c r="Y26" s="187">
        <v>2333073</v>
      </c>
      <c r="Z26" s="171">
        <v>2402991</v>
      </c>
      <c r="AA26" s="167">
        <v>6901109</v>
      </c>
      <c r="AB26" s="188"/>
      <c r="AC26" s="169">
        <v>1828708</v>
      </c>
      <c r="AE26" s="187">
        <v>2735798</v>
      </c>
      <c r="AF26" s="171">
        <f>AA26-SUM(AC26:AE26)</f>
        <v>2336603</v>
      </c>
      <c r="AG26" s="185"/>
      <c r="AI26" s="171"/>
      <c r="AM26" s="169"/>
      <c r="AO26" s="178"/>
      <c r="AR26" s="169"/>
      <c r="AT26" s="170"/>
    </row>
    <row r="27" spans="2:46" s="187" customFormat="1" ht="12" customHeight="1">
      <c r="B27" s="203">
        <v>2</v>
      </c>
      <c r="C27" s="187">
        <v>1</v>
      </c>
      <c r="F27" s="22">
        <f t="shared" si="4"/>
        <v>2</v>
      </c>
      <c r="G27" s="203" t="s">
        <v>3223</v>
      </c>
      <c r="H27" s="200" t="s">
        <v>1830</v>
      </c>
      <c r="I27" s="172">
        <f>I28+I30+I34+I36+I42+I47+(I32+I44)*I28/(I28+I29)</f>
        <v>5570467.8693595119</v>
      </c>
      <c r="J27" s="168"/>
      <c r="K27" s="188">
        <v>5614434</v>
      </c>
      <c r="L27" s="188"/>
      <c r="M27" s="167">
        <f>SUM(M28:M32)</f>
        <v>5778168</v>
      </c>
      <c r="N27" s="168"/>
      <c r="O27" s="187">
        <f>SUM(O28:O32)</f>
        <v>1485027</v>
      </c>
      <c r="P27" s="187">
        <f t="shared" ref="P27:R27" si="6">SUM(P28:P32)</f>
        <v>0</v>
      </c>
      <c r="Q27" s="187">
        <f t="shared" si="6"/>
        <v>2063954</v>
      </c>
      <c r="R27" s="187">
        <f t="shared" si="6"/>
        <v>2230187</v>
      </c>
      <c r="S27" s="167">
        <v>5688372</v>
      </c>
      <c r="T27" s="168"/>
      <c r="U27" s="188">
        <v>5802068</v>
      </c>
      <c r="V27" s="188"/>
      <c r="W27" s="169">
        <v>1646006</v>
      </c>
      <c r="Y27" s="187">
        <v>1967649</v>
      </c>
      <c r="Z27" s="171">
        <v>2188413</v>
      </c>
      <c r="AA27" s="167">
        <v>6067208</v>
      </c>
      <c r="AB27" s="188"/>
      <c r="AC27" s="169">
        <v>1620418</v>
      </c>
      <c r="AE27" s="187">
        <v>2313420</v>
      </c>
      <c r="AF27" s="171">
        <f>AA27-SUM(AC27:AE27)</f>
        <v>2133370</v>
      </c>
      <c r="AG27" s="185"/>
      <c r="AI27" s="171"/>
      <c r="AM27" s="169"/>
      <c r="AO27" s="178"/>
      <c r="AR27" s="169"/>
      <c r="AT27" s="170"/>
    </row>
    <row r="28" spans="2:46" s="187" customFormat="1">
      <c r="B28" s="203">
        <v>2</v>
      </c>
      <c r="C28" s="187">
        <v>1</v>
      </c>
      <c r="D28" s="187">
        <v>1</v>
      </c>
      <c r="F28" s="22">
        <f t="shared" si="4"/>
        <v>3</v>
      </c>
      <c r="G28" s="203" t="s">
        <v>1831</v>
      </c>
      <c r="H28" s="200" t="s">
        <v>1832</v>
      </c>
      <c r="I28" s="167">
        <v>4876213</v>
      </c>
      <c r="J28" s="168"/>
      <c r="K28" s="188">
        <v>5090846</v>
      </c>
      <c r="L28" s="187" t="s">
        <v>2254</v>
      </c>
      <c r="M28" s="167">
        <v>5144206</v>
      </c>
      <c r="N28" s="168"/>
      <c r="O28" s="187">
        <v>1460140</v>
      </c>
      <c r="Q28" s="187">
        <v>1663575</v>
      </c>
      <c r="R28" s="187">
        <v>2020491</v>
      </c>
      <c r="S28" s="167">
        <v>5150503</v>
      </c>
      <c r="T28" s="168"/>
      <c r="U28" s="188">
        <v>5265322</v>
      </c>
      <c r="V28" s="188"/>
      <c r="W28" s="169">
        <v>1617203</v>
      </c>
      <c r="Y28" s="187">
        <v>1661439</v>
      </c>
      <c r="Z28" s="171">
        <v>1986680</v>
      </c>
      <c r="AA28" s="167">
        <v>5483533</v>
      </c>
      <c r="AB28" s="188"/>
      <c r="AC28" s="169">
        <v>1589721</v>
      </c>
      <c r="AE28" s="187">
        <v>1865872</v>
      </c>
      <c r="AF28" s="171">
        <f t="shared" ref="AF28:AF32" si="7">AA28-SUM(AC28:AE28)</f>
        <v>2027940</v>
      </c>
      <c r="AG28" s="185"/>
      <c r="AI28" s="171"/>
      <c r="AM28" s="169"/>
      <c r="AO28" s="178"/>
      <c r="AR28" s="169"/>
      <c r="AT28" s="170"/>
    </row>
    <row r="29" spans="2:46" s="187" customFormat="1">
      <c r="B29" s="203">
        <v>2</v>
      </c>
      <c r="C29" s="187">
        <v>1</v>
      </c>
      <c r="D29" s="187">
        <v>2</v>
      </c>
      <c r="F29" s="22">
        <f t="shared" si="4"/>
        <v>3</v>
      </c>
      <c r="G29" s="203" t="s">
        <v>10</v>
      </c>
      <c r="H29" s="200" t="s">
        <v>1833</v>
      </c>
      <c r="I29" s="167">
        <v>345055</v>
      </c>
      <c r="J29" s="168"/>
      <c r="K29" s="188">
        <v>393001</v>
      </c>
      <c r="L29" s="187" t="s">
        <v>2255</v>
      </c>
      <c r="M29" s="167">
        <v>501799</v>
      </c>
      <c r="N29" s="168"/>
      <c r="Q29" s="187">
        <v>363560</v>
      </c>
      <c r="R29" s="187">
        <v>139239</v>
      </c>
      <c r="S29" s="167">
        <v>401755</v>
      </c>
      <c r="T29" s="168"/>
      <c r="U29" s="188">
        <v>401773</v>
      </c>
      <c r="V29" s="188"/>
      <c r="W29" s="169"/>
      <c r="Y29" s="187">
        <v>269716</v>
      </c>
      <c r="Z29" s="171">
        <v>132057</v>
      </c>
      <c r="AA29" s="167">
        <v>444754</v>
      </c>
      <c r="AB29" s="188"/>
      <c r="AC29" s="169"/>
      <c r="AE29" s="187">
        <v>405730</v>
      </c>
      <c r="AF29" s="171">
        <f t="shared" si="7"/>
        <v>39024</v>
      </c>
      <c r="AG29" s="185"/>
      <c r="AI29" s="171"/>
      <c r="AM29" s="169"/>
      <c r="AO29" s="178"/>
      <c r="AR29" s="169"/>
      <c r="AT29" s="170"/>
    </row>
    <row r="30" spans="2:46" s="187" customFormat="1">
      <c r="B30" s="203">
        <v>2</v>
      </c>
      <c r="C30" s="187">
        <v>1</v>
      </c>
      <c r="D30" s="187">
        <v>3</v>
      </c>
      <c r="F30" s="22">
        <f t="shared" si="4"/>
        <v>3</v>
      </c>
      <c r="G30" s="203" t="s">
        <v>12</v>
      </c>
      <c r="H30" s="200" t="s">
        <v>1834</v>
      </c>
      <c r="I30" s="167">
        <v>93265</v>
      </c>
      <c r="J30" s="168"/>
      <c r="K30" s="188">
        <v>97304</v>
      </c>
      <c r="L30" s="187" t="s">
        <v>2256</v>
      </c>
      <c r="M30" s="167">
        <v>98403</v>
      </c>
      <c r="N30" s="168"/>
      <c r="O30" s="187">
        <v>24887</v>
      </c>
      <c r="Q30" s="187">
        <v>31823</v>
      </c>
      <c r="R30" s="187">
        <v>41693</v>
      </c>
      <c r="S30" s="167">
        <v>103481</v>
      </c>
      <c r="T30" s="168"/>
      <c r="U30" s="188">
        <v>102476</v>
      </c>
      <c r="V30" s="188"/>
      <c r="W30" s="169">
        <v>28803</v>
      </c>
      <c r="Y30" s="187">
        <v>32336</v>
      </c>
      <c r="Z30" s="171">
        <v>41337</v>
      </c>
      <c r="AA30" s="167">
        <v>105888</v>
      </c>
      <c r="AB30" s="188"/>
      <c r="AC30" s="169">
        <v>30697</v>
      </c>
      <c r="AE30" s="187">
        <v>36030</v>
      </c>
      <c r="AF30" s="171">
        <f t="shared" si="7"/>
        <v>39161</v>
      </c>
      <c r="AG30" s="185"/>
      <c r="AI30" s="171"/>
      <c r="AM30" s="169"/>
      <c r="AO30" s="178"/>
      <c r="AR30" s="169"/>
      <c r="AT30" s="170"/>
    </row>
    <row r="31" spans="2:46" s="187" customFormat="1">
      <c r="B31" s="203">
        <v>2</v>
      </c>
      <c r="C31" s="187">
        <v>1</v>
      </c>
      <c r="D31" s="187">
        <v>4</v>
      </c>
      <c r="F31" s="22">
        <f t="shared" si="4"/>
        <v>3</v>
      </c>
      <c r="G31" s="203" t="s">
        <v>14</v>
      </c>
      <c r="H31" s="200" t="s">
        <v>1835</v>
      </c>
      <c r="I31" s="167">
        <v>5287</v>
      </c>
      <c r="J31" s="168"/>
      <c r="K31" s="188">
        <v>6259</v>
      </c>
      <c r="L31" s="187" t="s">
        <v>2257</v>
      </c>
      <c r="M31" s="167">
        <v>6914</v>
      </c>
      <c r="N31" s="168"/>
      <c r="Q31" s="187">
        <v>4996</v>
      </c>
      <c r="R31" s="187">
        <v>1918</v>
      </c>
      <c r="S31" s="167">
        <v>6725</v>
      </c>
      <c r="T31" s="168"/>
      <c r="U31" s="188">
        <v>6194</v>
      </c>
      <c r="V31" s="188"/>
      <c r="W31" s="169"/>
      <c r="Y31" s="187">
        <v>4158</v>
      </c>
      <c r="Z31" s="171">
        <v>2036</v>
      </c>
      <c r="AA31" s="167">
        <v>6345</v>
      </c>
      <c r="AB31" s="188"/>
      <c r="AC31" s="169"/>
      <c r="AE31" s="187">
        <v>5788</v>
      </c>
      <c r="AF31" s="171">
        <f t="shared" si="7"/>
        <v>557</v>
      </c>
      <c r="AG31" s="185"/>
      <c r="AI31" s="171"/>
      <c r="AM31" s="169"/>
      <c r="AO31" s="178"/>
      <c r="AR31" s="169"/>
      <c r="AT31" s="170"/>
    </row>
    <row r="32" spans="2:46" s="187" customFormat="1">
      <c r="B32" s="203">
        <v>2</v>
      </c>
      <c r="C32" s="187">
        <v>1</v>
      </c>
      <c r="D32" s="187">
        <v>5</v>
      </c>
      <c r="F32" s="22">
        <f t="shared" si="4"/>
        <v>3</v>
      </c>
      <c r="G32" s="203" t="s">
        <v>16</v>
      </c>
      <c r="H32" s="200" t="s">
        <v>3079</v>
      </c>
      <c r="I32" s="167">
        <v>27895</v>
      </c>
      <c r="J32" s="168"/>
      <c r="K32" s="188">
        <v>27023</v>
      </c>
      <c r="L32" s="188"/>
      <c r="M32" s="167">
        <v>26846</v>
      </c>
      <c r="N32" s="168"/>
      <c r="R32" s="188">
        <v>26846</v>
      </c>
      <c r="S32" s="167">
        <v>25908.6</v>
      </c>
      <c r="T32" s="168"/>
      <c r="U32" s="188">
        <v>26303</v>
      </c>
      <c r="V32" s="188"/>
      <c r="W32" s="169"/>
      <c r="Z32" s="168">
        <v>26303</v>
      </c>
      <c r="AA32" s="167">
        <v>26688</v>
      </c>
      <c r="AB32" s="188"/>
      <c r="AC32" s="169"/>
      <c r="AF32" s="171">
        <f t="shared" si="7"/>
        <v>26688</v>
      </c>
      <c r="AG32" s="185"/>
      <c r="AI32" s="171"/>
      <c r="AM32" s="169"/>
      <c r="AO32" s="178"/>
      <c r="AP32" s="188"/>
      <c r="AQ32" s="188"/>
      <c r="AR32" s="167"/>
      <c r="AT32" s="170"/>
    </row>
    <row r="33" spans="2:46" s="187" customFormat="1">
      <c r="B33" s="203">
        <v>2</v>
      </c>
      <c r="C33" s="187">
        <v>2</v>
      </c>
      <c r="F33" s="22">
        <f t="shared" si="4"/>
        <v>2</v>
      </c>
      <c r="G33" s="203" t="s">
        <v>45</v>
      </c>
      <c r="H33" s="200" t="s">
        <v>1836</v>
      </c>
      <c r="I33" s="169"/>
      <c r="J33" s="168"/>
      <c r="K33" s="188">
        <v>601339</v>
      </c>
      <c r="L33" s="188"/>
      <c r="M33" s="167">
        <f>SUM(M34:M37)</f>
        <v>681536</v>
      </c>
      <c r="N33" s="168"/>
      <c r="O33" s="187">
        <f>SUM(O34:O37)</f>
        <v>172154</v>
      </c>
      <c r="P33" s="187">
        <f t="shared" ref="P33:R33" si="8">SUM(P34:P37)</f>
        <v>0</v>
      </c>
      <c r="Q33" s="187">
        <f t="shared" si="8"/>
        <v>376944</v>
      </c>
      <c r="R33" s="187">
        <f t="shared" si="8"/>
        <v>132438</v>
      </c>
      <c r="S33" s="167">
        <v>647940</v>
      </c>
      <c r="T33" s="168"/>
      <c r="U33" s="188">
        <v>692175</v>
      </c>
      <c r="V33" s="188"/>
      <c r="W33" s="169">
        <v>181792</v>
      </c>
      <c r="Y33" s="187">
        <v>365405</v>
      </c>
      <c r="Z33" s="171">
        <v>144978</v>
      </c>
      <c r="AA33" s="167">
        <v>755429</v>
      </c>
      <c r="AB33" s="188"/>
      <c r="AC33" s="169">
        <v>198989</v>
      </c>
      <c r="AE33" s="187">
        <v>422355</v>
      </c>
      <c r="AF33" s="171">
        <f>AA33-SUM(AC33:AE33)</f>
        <v>134085</v>
      </c>
      <c r="AG33" s="185"/>
      <c r="AI33" s="171"/>
      <c r="AM33" s="169"/>
      <c r="AO33" s="178"/>
      <c r="AR33" s="169"/>
      <c r="AT33" s="170"/>
    </row>
    <row r="34" spans="2:46" s="187" customFormat="1">
      <c r="B34" s="203">
        <v>2</v>
      </c>
      <c r="C34" s="187">
        <v>2</v>
      </c>
      <c r="D34" s="187">
        <v>1</v>
      </c>
      <c r="F34" s="22">
        <f t="shared" si="4"/>
        <v>3</v>
      </c>
      <c r="G34" s="203" t="s">
        <v>1838</v>
      </c>
      <c r="H34" s="200" t="s">
        <v>1837</v>
      </c>
      <c r="I34" s="167">
        <v>503007</v>
      </c>
      <c r="J34" s="168"/>
      <c r="K34" s="188">
        <v>558191</v>
      </c>
      <c r="L34" s="188"/>
      <c r="M34" s="167">
        <v>612344</v>
      </c>
      <c r="N34" s="168"/>
      <c r="O34" s="187">
        <v>171970</v>
      </c>
      <c r="Q34" s="187">
        <v>327225</v>
      </c>
      <c r="R34" s="187">
        <v>113149</v>
      </c>
      <c r="S34" s="167">
        <v>595568</v>
      </c>
      <c r="T34" s="168"/>
      <c r="U34" s="188">
        <v>641472</v>
      </c>
      <c r="V34" s="188"/>
      <c r="W34" s="169">
        <v>181599</v>
      </c>
      <c r="Y34" s="187">
        <v>331612</v>
      </c>
      <c r="Z34" s="171">
        <v>128261</v>
      </c>
      <c r="AA34" s="167">
        <v>685698</v>
      </c>
      <c r="AB34" s="188"/>
      <c r="AC34" s="169">
        <v>198989</v>
      </c>
      <c r="AE34" s="187">
        <v>359135</v>
      </c>
      <c r="AF34" s="171">
        <f t="shared" ref="AF34:AF37" si="9">AA34-SUM(AC34:AE34)</f>
        <v>127574</v>
      </c>
      <c r="AG34" s="185"/>
      <c r="AI34" s="171"/>
      <c r="AM34" s="169"/>
      <c r="AO34" s="178"/>
      <c r="AR34" s="169"/>
      <c r="AT34" s="170"/>
    </row>
    <row r="35" spans="2:46" s="187" customFormat="1">
      <c r="B35" s="203">
        <v>2</v>
      </c>
      <c r="C35" s="187">
        <v>2</v>
      </c>
      <c r="D35" s="187">
        <v>2</v>
      </c>
      <c r="F35" s="22">
        <f t="shared" si="4"/>
        <v>3</v>
      </c>
      <c r="G35" s="203" t="s">
        <v>31</v>
      </c>
      <c r="H35" s="200" t="s">
        <v>1839</v>
      </c>
      <c r="I35" s="167">
        <v>37319</v>
      </c>
      <c r="J35" s="168"/>
      <c r="K35" s="188">
        <v>43148</v>
      </c>
      <c r="L35" s="188"/>
      <c r="M35" s="167">
        <v>68369</v>
      </c>
      <c r="N35" s="168"/>
      <c r="Q35" s="187">
        <v>49398</v>
      </c>
      <c r="R35" s="187">
        <v>18971</v>
      </c>
      <c r="S35" s="167">
        <v>52313</v>
      </c>
      <c r="T35" s="168"/>
      <c r="U35" s="188">
        <v>49800</v>
      </c>
      <c r="V35" s="188"/>
      <c r="W35" s="169"/>
      <c r="Y35" s="187">
        <v>33485</v>
      </c>
      <c r="Z35" s="171">
        <v>16395</v>
      </c>
      <c r="AA35" s="167">
        <v>68908</v>
      </c>
      <c r="AB35" s="188"/>
      <c r="AC35" s="169"/>
      <c r="AE35" s="187">
        <v>62862</v>
      </c>
      <c r="AF35" s="171">
        <f t="shared" si="9"/>
        <v>6046</v>
      </c>
      <c r="AG35" s="185"/>
      <c r="AI35" s="171"/>
      <c r="AM35" s="169"/>
      <c r="AO35" s="178"/>
      <c r="AR35" s="169"/>
      <c r="AT35" s="170"/>
    </row>
    <row r="36" spans="2:46" s="187" customFormat="1">
      <c r="B36" s="203">
        <v>2</v>
      </c>
      <c r="C36" s="187">
        <v>2</v>
      </c>
      <c r="D36" s="187">
        <v>3</v>
      </c>
      <c r="F36" s="22">
        <f t="shared" si="4"/>
        <v>3</v>
      </c>
      <c r="G36" s="203" t="s">
        <v>133</v>
      </c>
      <c r="H36" s="200" t="s">
        <v>1840</v>
      </c>
      <c r="I36" s="167">
        <v>320</v>
      </c>
      <c r="J36" s="168"/>
      <c r="K36" s="188">
        <v>0</v>
      </c>
      <c r="L36" s="188"/>
      <c r="M36" s="167">
        <v>687</v>
      </c>
      <c r="N36" s="168"/>
      <c r="O36" s="187">
        <v>184</v>
      </c>
      <c r="Q36" s="187">
        <v>222</v>
      </c>
      <c r="R36" s="187">
        <v>281</v>
      </c>
      <c r="S36" s="167">
        <v>59.7</v>
      </c>
      <c r="T36" s="168"/>
      <c r="U36" s="188">
        <v>687</v>
      </c>
      <c r="V36" s="188"/>
      <c r="W36" s="169">
        <v>193</v>
      </c>
      <c r="Y36" s="187">
        <v>217</v>
      </c>
      <c r="Z36" s="171">
        <v>277</v>
      </c>
      <c r="AA36" s="167">
        <v>687</v>
      </c>
      <c r="AB36" s="188"/>
      <c r="AC36" s="169">
        <v>200</v>
      </c>
      <c r="AE36" s="187">
        <v>234</v>
      </c>
      <c r="AF36" s="171">
        <f t="shared" si="9"/>
        <v>253</v>
      </c>
      <c r="AG36" s="185"/>
      <c r="AI36" s="171"/>
      <c r="AM36" s="169"/>
      <c r="AO36" s="178"/>
      <c r="AR36" s="169"/>
      <c r="AT36" s="170"/>
    </row>
    <row r="37" spans="2:46" s="187" customFormat="1">
      <c r="B37" s="203">
        <v>2</v>
      </c>
      <c r="C37" s="187">
        <v>2</v>
      </c>
      <c r="D37" s="187">
        <v>4</v>
      </c>
      <c r="F37" s="22">
        <f t="shared" si="4"/>
        <v>3</v>
      </c>
      <c r="G37" s="203" t="s">
        <v>1841</v>
      </c>
      <c r="H37" s="200" t="s">
        <v>1842</v>
      </c>
      <c r="I37" s="173"/>
      <c r="J37" s="174"/>
      <c r="K37" s="204">
        <v>0</v>
      </c>
      <c r="L37" s="204"/>
      <c r="M37" s="167">
        <v>136</v>
      </c>
      <c r="N37" s="168"/>
      <c r="Q37" s="187">
        <v>99</v>
      </c>
      <c r="R37" s="187">
        <v>37</v>
      </c>
      <c r="S37" s="167">
        <v>0</v>
      </c>
      <c r="T37" s="168"/>
      <c r="U37" s="188">
        <v>136</v>
      </c>
      <c r="V37" s="188"/>
      <c r="W37" s="169"/>
      <c r="Y37" s="187">
        <v>91</v>
      </c>
      <c r="Z37" s="171">
        <v>45</v>
      </c>
      <c r="AA37" s="167">
        <v>136</v>
      </c>
      <c r="AB37" s="188"/>
      <c r="AC37" s="169"/>
      <c r="AE37" s="187">
        <v>124</v>
      </c>
      <c r="AF37" s="171">
        <f t="shared" si="9"/>
        <v>12</v>
      </c>
      <c r="AG37" s="185"/>
      <c r="AI37" s="171"/>
      <c r="AM37" s="169"/>
      <c r="AO37" s="178"/>
      <c r="AR37" s="169"/>
      <c r="AT37" s="170"/>
    </row>
    <row r="38" spans="2:46" s="187" customFormat="1">
      <c r="B38" s="203">
        <v>2</v>
      </c>
      <c r="C38" s="187">
        <v>3</v>
      </c>
      <c r="F38" s="22">
        <f t="shared" si="4"/>
        <v>2</v>
      </c>
      <c r="G38" s="203" t="s">
        <v>3224</v>
      </c>
      <c r="H38" s="200" t="s">
        <v>1843</v>
      </c>
      <c r="I38" s="173"/>
      <c r="J38" s="174"/>
      <c r="K38" s="204">
        <v>35</v>
      </c>
      <c r="L38" s="204"/>
      <c r="M38" s="169">
        <v>70</v>
      </c>
      <c r="N38" s="171"/>
      <c r="O38" s="187">
        <f>O39+O40</f>
        <v>6</v>
      </c>
      <c r="P38" s="187">
        <f t="shared" ref="P38:R38" si="10">P39+P40</f>
        <v>0</v>
      </c>
      <c r="Q38" s="187">
        <f t="shared" si="10"/>
        <v>23</v>
      </c>
      <c r="R38" s="187">
        <f t="shared" si="10"/>
        <v>41</v>
      </c>
      <c r="S38" s="169">
        <v>0</v>
      </c>
      <c r="T38" s="171"/>
      <c r="U38" s="187">
        <v>50</v>
      </c>
      <c r="W38" s="169">
        <v>11</v>
      </c>
      <c r="Y38" s="187">
        <v>19</v>
      </c>
      <c r="Z38" s="171">
        <v>20</v>
      </c>
      <c r="AA38" s="169">
        <v>52</v>
      </c>
      <c r="AC38" s="169">
        <v>11</v>
      </c>
      <c r="AE38" s="187">
        <v>23</v>
      </c>
      <c r="AF38" s="171">
        <f>AA38-SUM(AC38:AE38)</f>
        <v>18</v>
      </c>
      <c r="AG38" s="185"/>
      <c r="AI38" s="171"/>
      <c r="AM38" s="169"/>
      <c r="AO38" s="178"/>
      <c r="AR38" s="169"/>
      <c r="AT38" s="170"/>
    </row>
    <row r="39" spans="2:46" s="187" customFormat="1">
      <c r="B39" s="203">
        <v>2</v>
      </c>
      <c r="C39" s="187">
        <v>3</v>
      </c>
      <c r="D39" s="187">
        <v>1</v>
      </c>
      <c r="F39" s="22">
        <f t="shared" si="4"/>
        <v>3</v>
      </c>
      <c r="G39" s="203" t="s">
        <v>1844</v>
      </c>
      <c r="H39" s="200" t="s">
        <v>1846</v>
      </c>
      <c r="I39" s="173"/>
      <c r="J39" s="174"/>
      <c r="K39" s="204">
        <v>35</v>
      </c>
      <c r="L39" s="204"/>
      <c r="M39" s="167">
        <v>60</v>
      </c>
      <c r="N39" s="168"/>
      <c r="O39" s="187">
        <v>6</v>
      </c>
      <c r="Q39" s="187">
        <v>18</v>
      </c>
      <c r="R39" s="187">
        <v>36</v>
      </c>
      <c r="S39" s="169">
        <v>0</v>
      </c>
      <c r="T39" s="171"/>
      <c r="U39" s="188">
        <v>40</v>
      </c>
      <c r="V39" s="188"/>
      <c r="W39" s="169">
        <v>11</v>
      </c>
      <c r="Y39" s="187">
        <v>12</v>
      </c>
      <c r="Z39" s="171">
        <v>17</v>
      </c>
      <c r="AA39" s="167">
        <v>42</v>
      </c>
      <c r="AB39" s="188"/>
      <c r="AC39" s="169">
        <v>11</v>
      </c>
      <c r="AE39" s="187">
        <v>14</v>
      </c>
      <c r="AF39" s="171">
        <f t="shared" ref="AF39:AF40" si="11">AA39-SUM(AC39:AE39)</f>
        <v>17</v>
      </c>
      <c r="AG39" s="185"/>
      <c r="AI39" s="171"/>
      <c r="AM39" s="169"/>
      <c r="AO39" s="178"/>
      <c r="AR39" s="169"/>
      <c r="AT39" s="170"/>
    </row>
    <row r="40" spans="2:46" s="187" customFormat="1">
      <c r="B40" s="203">
        <v>2</v>
      </c>
      <c r="C40" s="187">
        <v>3</v>
      </c>
      <c r="D40" s="187">
        <v>2</v>
      </c>
      <c r="F40" s="22">
        <f t="shared" si="4"/>
        <v>3</v>
      </c>
      <c r="G40" s="203" t="s">
        <v>1845</v>
      </c>
      <c r="H40" s="200" t="s">
        <v>1847</v>
      </c>
      <c r="I40" s="173"/>
      <c r="J40" s="174"/>
      <c r="K40" s="204">
        <v>0</v>
      </c>
      <c r="L40" s="204"/>
      <c r="M40" s="169">
        <v>10</v>
      </c>
      <c r="N40" s="171"/>
      <c r="Q40" s="187">
        <v>5</v>
      </c>
      <c r="R40" s="187">
        <v>5</v>
      </c>
      <c r="S40" s="169">
        <v>0</v>
      </c>
      <c r="T40" s="171"/>
      <c r="U40" s="188">
        <v>10</v>
      </c>
      <c r="V40" s="188"/>
      <c r="W40" s="169"/>
      <c r="Y40" s="187">
        <v>7</v>
      </c>
      <c r="Z40" s="171">
        <v>3</v>
      </c>
      <c r="AA40" s="167">
        <v>10</v>
      </c>
      <c r="AB40" s="188"/>
      <c r="AC40" s="169"/>
      <c r="AE40" s="187">
        <v>9</v>
      </c>
      <c r="AF40" s="171">
        <f t="shared" si="11"/>
        <v>1</v>
      </c>
      <c r="AG40" s="185"/>
      <c r="AI40" s="171"/>
      <c r="AM40" s="169"/>
      <c r="AO40" s="178"/>
      <c r="AR40" s="169"/>
      <c r="AT40" s="170"/>
    </row>
    <row r="41" spans="2:46" s="187" customFormat="1">
      <c r="B41" s="203">
        <v>2</v>
      </c>
      <c r="C41" s="187">
        <v>4</v>
      </c>
      <c r="F41" s="22">
        <f t="shared" si="4"/>
        <v>2</v>
      </c>
      <c r="G41" s="203" t="s">
        <v>3225</v>
      </c>
      <c r="H41" s="200" t="s">
        <v>1849</v>
      </c>
      <c r="I41" s="167"/>
      <c r="J41" s="168"/>
      <c r="K41" s="188">
        <v>59692</v>
      </c>
      <c r="L41" s="188"/>
      <c r="M41" s="167">
        <v>63030</v>
      </c>
      <c r="N41" s="168"/>
      <c r="O41" s="187">
        <f>O42+O43+O44</f>
        <v>0</v>
      </c>
      <c r="P41" s="187">
        <f t="shared" ref="P41:R41" si="12">P42+P43+P44</f>
        <v>0</v>
      </c>
      <c r="Q41" s="187">
        <f t="shared" si="12"/>
        <v>0</v>
      </c>
      <c r="R41" s="187">
        <f t="shared" si="12"/>
        <v>69030</v>
      </c>
      <c r="S41" s="169">
        <v>65245</v>
      </c>
      <c r="T41" s="171"/>
      <c r="U41" s="188">
        <v>63030</v>
      </c>
      <c r="V41" s="188"/>
      <c r="W41" s="169"/>
      <c r="Z41" s="171">
        <v>63030</v>
      </c>
      <c r="AA41" s="167">
        <v>63030</v>
      </c>
      <c r="AB41" s="188"/>
      <c r="AC41" s="169"/>
      <c r="AF41" s="171">
        <f>AA41-SUM(AC41:AE41)</f>
        <v>63030</v>
      </c>
      <c r="AG41" s="185"/>
      <c r="AI41" s="171"/>
      <c r="AM41" s="169"/>
      <c r="AO41" s="178"/>
      <c r="AR41" s="169"/>
      <c r="AT41" s="170"/>
    </row>
    <row r="42" spans="2:46" s="187" customFormat="1">
      <c r="B42" s="203">
        <v>2</v>
      </c>
      <c r="C42" s="187">
        <v>4</v>
      </c>
      <c r="D42" s="187">
        <v>1</v>
      </c>
      <c r="F42" s="22">
        <f t="shared" si="4"/>
        <v>3</v>
      </c>
      <c r="G42" s="203" t="s">
        <v>1848</v>
      </c>
      <c r="H42" s="200" t="s">
        <v>564</v>
      </c>
      <c r="I42" s="167">
        <v>60202</v>
      </c>
      <c r="J42" s="168"/>
      <c r="K42" s="188">
        <v>59669</v>
      </c>
      <c r="L42" s="188"/>
      <c r="M42" s="167">
        <v>63000</v>
      </c>
      <c r="N42" s="168"/>
      <c r="R42" s="188">
        <v>63000</v>
      </c>
      <c r="S42" s="167">
        <v>65221</v>
      </c>
      <c r="T42" s="168"/>
      <c r="U42" s="188">
        <v>63000</v>
      </c>
      <c r="V42" s="188"/>
      <c r="W42" s="169"/>
      <c r="Z42" s="168">
        <v>63000</v>
      </c>
      <c r="AA42" s="167">
        <v>63000</v>
      </c>
      <c r="AB42" s="188"/>
      <c r="AC42" s="169"/>
      <c r="AF42" s="171">
        <f t="shared" ref="AF42:AF43" si="13">AA42-SUM(AC42:AE42)</f>
        <v>63000</v>
      </c>
      <c r="AG42" s="185"/>
      <c r="AI42" s="171"/>
      <c r="AM42" s="169"/>
      <c r="AO42" s="178"/>
      <c r="AP42" s="188"/>
      <c r="AQ42" s="188"/>
      <c r="AR42" s="167"/>
      <c r="AT42" s="170"/>
    </row>
    <row r="43" spans="2:46" s="187" customFormat="1">
      <c r="B43" s="203">
        <v>2</v>
      </c>
      <c r="C43" s="187">
        <v>4</v>
      </c>
      <c r="D43" s="187">
        <v>2</v>
      </c>
      <c r="F43" s="22">
        <f t="shared" si="4"/>
        <v>3</v>
      </c>
      <c r="G43" s="203" t="s">
        <v>36</v>
      </c>
      <c r="H43" s="200" t="s">
        <v>1850</v>
      </c>
      <c r="I43" s="167"/>
      <c r="J43" s="168"/>
      <c r="K43" s="188">
        <v>23</v>
      </c>
      <c r="L43" s="187" t="s">
        <v>1111</v>
      </c>
      <c r="M43" s="167">
        <v>30</v>
      </c>
      <c r="N43" s="168"/>
      <c r="R43" s="187">
        <v>30</v>
      </c>
      <c r="S43" s="167">
        <v>25</v>
      </c>
      <c r="T43" s="168"/>
      <c r="U43" s="188">
        <v>30</v>
      </c>
      <c r="V43" s="188"/>
      <c r="W43" s="169"/>
      <c r="Z43" s="168">
        <v>30</v>
      </c>
      <c r="AA43" s="167">
        <v>30</v>
      </c>
      <c r="AB43" s="188"/>
      <c r="AC43" s="169"/>
      <c r="AF43" s="171">
        <f t="shared" si="13"/>
        <v>30</v>
      </c>
      <c r="AG43" s="185"/>
      <c r="AI43" s="171"/>
      <c r="AM43" s="169"/>
      <c r="AO43" s="178"/>
      <c r="AR43" s="169"/>
      <c r="AT43" s="170"/>
    </row>
    <row r="44" spans="2:46" s="187" customFormat="1">
      <c r="B44" s="203">
        <v>2</v>
      </c>
      <c r="C44" s="187">
        <v>5</v>
      </c>
      <c r="F44" s="22">
        <f t="shared" si="4"/>
        <v>2</v>
      </c>
      <c r="G44" s="203" t="s">
        <v>3226</v>
      </c>
      <c r="H44" s="200" t="s">
        <v>565</v>
      </c>
      <c r="I44" s="167">
        <v>5200</v>
      </c>
      <c r="J44" s="168"/>
      <c r="K44" s="187">
        <v>5950</v>
      </c>
      <c r="M44" s="167">
        <v>6000</v>
      </c>
      <c r="N44" s="168"/>
      <c r="R44" s="187">
        <v>6000</v>
      </c>
      <c r="S44" s="167">
        <v>5850</v>
      </c>
      <c r="T44" s="168"/>
      <c r="U44" s="188">
        <v>6550</v>
      </c>
      <c r="V44" s="188"/>
      <c r="W44" s="169"/>
      <c r="Z44" s="168">
        <v>6550</v>
      </c>
      <c r="AA44" s="167">
        <v>6100</v>
      </c>
      <c r="AB44" s="188"/>
      <c r="AC44" s="169"/>
      <c r="AF44" s="171">
        <f>AA44-SUM(AC44:AE44)</f>
        <v>6100</v>
      </c>
      <c r="AG44" s="185"/>
      <c r="AI44" s="171"/>
      <c r="AM44" s="169"/>
      <c r="AO44" s="178"/>
      <c r="AR44" s="169"/>
      <c r="AT44" s="170"/>
    </row>
    <row r="45" spans="2:46" s="187" customFormat="1">
      <c r="B45" s="203">
        <v>2</v>
      </c>
      <c r="C45" s="187">
        <v>5</v>
      </c>
      <c r="D45" s="187">
        <v>1</v>
      </c>
      <c r="F45" s="22">
        <f t="shared" si="4"/>
        <v>3</v>
      </c>
      <c r="G45" s="203" t="s">
        <v>144</v>
      </c>
      <c r="H45" s="200" t="s">
        <v>565</v>
      </c>
      <c r="I45" s="167">
        <v>5200</v>
      </c>
      <c r="J45" s="168"/>
      <c r="K45" s="187">
        <v>5950</v>
      </c>
      <c r="M45" s="167">
        <v>6000</v>
      </c>
      <c r="N45" s="168"/>
      <c r="S45" s="167">
        <v>5850</v>
      </c>
      <c r="T45" s="168"/>
      <c r="U45" s="188">
        <v>6550</v>
      </c>
      <c r="V45" s="188"/>
      <c r="W45" s="169"/>
      <c r="Z45" s="168"/>
      <c r="AA45" s="167">
        <v>6100</v>
      </c>
      <c r="AB45" s="188"/>
      <c r="AC45" s="169"/>
      <c r="AF45" s="171">
        <f t="shared" ref="AF45:AF48" si="14">AA45-SUM(AC45:AE45)</f>
        <v>6100</v>
      </c>
      <c r="AG45" s="185"/>
      <c r="AI45" s="171"/>
      <c r="AM45" s="169"/>
      <c r="AO45" s="178"/>
      <c r="AR45" s="169"/>
      <c r="AT45" s="170"/>
    </row>
    <row r="46" spans="2:46" s="187" customFormat="1">
      <c r="B46" s="203">
        <v>2</v>
      </c>
      <c r="C46" s="187">
        <v>6</v>
      </c>
      <c r="F46" s="22">
        <f t="shared" si="4"/>
        <v>2</v>
      </c>
      <c r="G46" s="203" t="s">
        <v>49</v>
      </c>
      <c r="H46" s="200" t="s">
        <v>1851</v>
      </c>
      <c r="I46" s="167">
        <v>6755</v>
      </c>
      <c r="J46" s="168"/>
      <c r="K46" s="188">
        <v>7528</v>
      </c>
      <c r="L46" s="188"/>
      <c r="M46" s="167">
        <f>M47+M48</f>
        <v>7726</v>
      </c>
      <c r="N46" s="168"/>
      <c r="O46" s="187">
        <f>O47+O48</f>
        <v>7726</v>
      </c>
      <c r="P46" s="187">
        <f t="shared" ref="P46:R46" si="15">P47+P48</f>
        <v>0</v>
      </c>
      <c r="Q46" s="187">
        <f t="shared" si="15"/>
        <v>0</v>
      </c>
      <c r="R46" s="187">
        <f t="shared" si="15"/>
        <v>0</v>
      </c>
      <c r="S46" s="167">
        <v>8279</v>
      </c>
      <c r="T46" s="168"/>
      <c r="U46" s="188">
        <v>9036</v>
      </c>
      <c r="V46" s="188"/>
      <c r="W46" s="169">
        <v>9036</v>
      </c>
      <c r="Z46" s="171"/>
      <c r="AA46" s="167">
        <v>9290</v>
      </c>
      <c r="AB46" s="188"/>
      <c r="AC46" s="169">
        <v>9290</v>
      </c>
      <c r="AF46" s="171">
        <f t="shared" si="14"/>
        <v>0</v>
      </c>
      <c r="AG46" s="185"/>
      <c r="AI46" s="171"/>
      <c r="AM46" s="169"/>
      <c r="AO46" s="178"/>
      <c r="AR46" s="169"/>
      <c r="AT46" s="170"/>
    </row>
    <row r="47" spans="2:46" s="187" customFormat="1">
      <c r="B47" s="203">
        <v>2</v>
      </c>
      <c r="C47" s="187">
        <v>6</v>
      </c>
      <c r="D47" s="187">
        <v>1</v>
      </c>
      <c r="F47" s="22">
        <f t="shared" si="4"/>
        <v>3</v>
      </c>
      <c r="G47" s="203" t="s">
        <v>1852</v>
      </c>
      <c r="H47" s="202" t="s">
        <v>1854</v>
      </c>
      <c r="I47" s="169">
        <v>6553</v>
      </c>
      <c r="J47" s="168"/>
      <c r="K47" s="187">
        <v>7366</v>
      </c>
      <c r="M47" s="169">
        <v>7496</v>
      </c>
      <c r="N47" s="171"/>
      <c r="O47" s="187">
        <v>7496</v>
      </c>
      <c r="S47" s="169">
        <v>8036</v>
      </c>
      <c r="T47" s="171"/>
      <c r="U47" s="187">
        <v>8767</v>
      </c>
      <c r="W47" s="169">
        <v>8767</v>
      </c>
      <c r="Z47" s="171"/>
      <c r="AA47" s="169">
        <v>9020</v>
      </c>
      <c r="AC47" s="169">
        <v>9020</v>
      </c>
      <c r="AF47" s="171">
        <f t="shared" si="14"/>
        <v>0</v>
      </c>
      <c r="AG47" s="185"/>
      <c r="AI47" s="171"/>
      <c r="AM47" s="169"/>
      <c r="AO47" s="178"/>
      <c r="AR47" s="169"/>
      <c r="AT47" s="170"/>
    </row>
    <row r="48" spans="2:46" s="187" customFormat="1">
      <c r="B48" s="203">
        <v>2</v>
      </c>
      <c r="C48" s="187">
        <v>6</v>
      </c>
      <c r="D48" s="187">
        <v>2</v>
      </c>
      <c r="F48" s="22">
        <f t="shared" si="4"/>
        <v>3</v>
      </c>
      <c r="G48" s="203" t="s">
        <v>1853</v>
      </c>
      <c r="H48" s="202" t="s">
        <v>1855</v>
      </c>
      <c r="I48" s="169">
        <v>203</v>
      </c>
      <c r="J48" s="168"/>
      <c r="K48" s="187">
        <v>162</v>
      </c>
      <c r="M48" s="169">
        <v>230</v>
      </c>
      <c r="N48" s="171"/>
      <c r="O48" s="187">
        <v>230</v>
      </c>
      <c r="S48" s="169">
        <v>243</v>
      </c>
      <c r="T48" s="171"/>
      <c r="U48" s="187">
        <v>269</v>
      </c>
      <c r="W48" s="169">
        <v>269</v>
      </c>
      <c r="Z48" s="171"/>
      <c r="AA48" s="169">
        <v>270</v>
      </c>
      <c r="AC48" s="169">
        <v>270</v>
      </c>
      <c r="AF48" s="171">
        <f t="shared" si="14"/>
        <v>0</v>
      </c>
      <c r="AG48" s="185"/>
      <c r="AI48" s="171"/>
      <c r="AM48" s="169"/>
      <c r="AO48" s="178"/>
      <c r="AR48" s="169"/>
      <c r="AT48" s="170"/>
    </row>
    <row r="49" spans="2:46" s="187" customFormat="1">
      <c r="B49" s="203">
        <v>3</v>
      </c>
      <c r="F49" s="22">
        <f t="shared" si="4"/>
        <v>1</v>
      </c>
      <c r="G49" s="203" t="s">
        <v>3475</v>
      </c>
      <c r="H49" s="200" t="s">
        <v>1856</v>
      </c>
      <c r="I49" s="167">
        <v>1126041</v>
      </c>
      <c r="J49" s="168"/>
      <c r="K49" s="188">
        <v>1246625</v>
      </c>
      <c r="L49" s="188"/>
      <c r="M49" s="167">
        <v>1407317</v>
      </c>
      <c r="N49" s="168"/>
      <c r="S49" s="167">
        <v>1407926</v>
      </c>
      <c r="T49" s="168"/>
      <c r="U49" s="188">
        <v>1407927</v>
      </c>
      <c r="W49" s="169"/>
      <c r="Z49" s="171"/>
      <c r="AA49" s="167">
        <v>1467616</v>
      </c>
      <c r="AC49" s="169">
        <v>444360</v>
      </c>
      <c r="AE49" s="187">
        <v>788874</v>
      </c>
      <c r="AF49" s="171">
        <f t="shared" ref="AF49:AF52" si="16">AA49-SUM(AC49:AE49)</f>
        <v>234382</v>
      </c>
      <c r="AG49" s="185"/>
      <c r="AI49" s="171"/>
      <c r="AM49" s="169"/>
      <c r="AO49" s="178"/>
      <c r="AR49" s="169"/>
      <c r="AT49" s="170"/>
    </row>
    <row r="50" spans="2:46" s="187" customFormat="1">
      <c r="B50" s="203">
        <v>3</v>
      </c>
      <c r="C50" s="187">
        <v>1</v>
      </c>
      <c r="F50" s="22">
        <f t="shared" si="4"/>
        <v>2</v>
      </c>
      <c r="G50" s="203" t="s">
        <v>3227</v>
      </c>
      <c r="H50" s="200" t="s">
        <v>1856</v>
      </c>
      <c r="I50" s="167">
        <v>1126041</v>
      </c>
      <c r="J50" s="168"/>
      <c r="K50" s="188">
        <v>1246625</v>
      </c>
      <c r="L50" s="188"/>
      <c r="M50" s="167">
        <v>1407317</v>
      </c>
      <c r="N50" s="168"/>
      <c r="O50" s="187">
        <f>O51+O52</f>
        <v>619614</v>
      </c>
      <c r="P50" s="187">
        <f t="shared" ref="P50:R50" si="17">P51+P52</f>
        <v>0</v>
      </c>
      <c r="Q50" s="187">
        <f t="shared" si="17"/>
        <v>94292</v>
      </c>
      <c r="R50" s="187">
        <f t="shared" si="17"/>
        <v>693411</v>
      </c>
      <c r="S50" s="167">
        <v>1407926</v>
      </c>
      <c r="T50" s="168"/>
      <c r="U50" s="188">
        <v>1407927</v>
      </c>
      <c r="V50" s="188"/>
      <c r="W50" s="169">
        <v>602047</v>
      </c>
      <c r="Y50" s="187">
        <v>85118</v>
      </c>
      <c r="Z50" s="171">
        <v>720762</v>
      </c>
      <c r="AA50" s="167">
        <v>1467616</v>
      </c>
      <c r="AB50" s="188"/>
      <c r="AC50" s="169">
        <v>444360</v>
      </c>
      <c r="AE50" s="187">
        <v>788874</v>
      </c>
      <c r="AF50" s="171">
        <f t="shared" si="16"/>
        <v>234382</v>
      </c>
      <c r="AG50" s="185"/>
      <c r="AI50" s="171"/>
      <c r="AM50" s="169"/>
      <c r="AO50" s="178"/>
      <c r="AR50" s="169"/>
      <c r="AT50" s="170"/>
    </row>
    <row r="51" spans="2:46" s="187" customFormat="1">
      <c r="B51" s="203">
        <v>3</v>
      </c>
      <c r="C51" s="187">
        <v>1</v>
      </c>
      <c r="D51" s="187">
        <v>1</v>
      </c>
      <c r="F51" s="22">
        <f t="shared" si="4"/>
        <v>3</v>
      </c>
      <c r="G51" s="203" t="s">
        <v>54</v>
      </c>
      <c r="H51" s="200" t="s">
        <v>1858</v>
      </c>
      <c r="I51" s="167"/>
      <c r="J51" s="168"/>
      <c r="K51" s="188">
        <v>1246503</v>
      </c>
      <c r="L51" s="188"/>
      <c r="M51" s="167">
        <v>1407203</v>
      </c>
      <c r="N51" s="168"/>
      <c r="O51" s="187">
        <v>619614</v>
      </c>
      <c r="Q51" s="187">
        <v>94292</v>
      </c>
      <c r="R51" s="187">
        <v>693297</v>
      </c>
      <c r="S51" s="167">
        <v>1407823</v>
      </c>
      <c r="T51" s="168"/>
      <c r="U51" s="188">
        <v>1407823</v>
      </c>
      <c r="V51" s="188"/>
      <c r="W51" s="169">
        <v>602047</v>
      </c>
      <c r="Y51" s="187">
        <v>85118</v>
      </c>
      <c r="Z51" s="171">
        <v>720658</v>
      </c>
      <c r="AA51" s="167">
        <v>1467500</v>
      </c>
      <c r="AB51" s="188"/>
      <c r="AC51" s="169">
        <v>444360</v>
      </c>
      <c r="AE51" s="187">
        <v>78874</v>
      </c>
      <c r="AF51" s="171">
        <f t="shared" si="16"/>
        <v>944266</v>
      </c>
      <c r="AG51" s="185"/>
      <c r="AI51" s="171"/>
      <c r="AM51" s="169"/>
      <c r="AO51" s="178"/>
      <c r="AR51" s="169"/>
      <c r="AT51" s="170"/>
    </row>
    <row r="52" spans="2:46" s="187" customFormat="1">
      <c r="B52" s="203">
        <v>3</v>
      </c>
      <c r="C52" s="187">
        <v>1</v>
      </c>
      <c r="D52" s="187">
        <v>2</v>
      </c>
      <c r="F52" s="22">
        <f t="shared" si="4"/>
        <v>3</v>
      </c>
      <c r="G52" s="203" t="s">
        <v>56</v>
      </c>
      <c r="H52" s="200" t="s">
        <v>1859</v>
      </c>
      <c r="I52" s="167"/>
      <c r="J52" s="168"/>
      <c r="K52" s="188">
        <v>121</v>
      </c>
      <c r="L52" s="188"/>
      <c r="M52" s="167">
        <v>114</v>
      </c>
      <c r="N52" s="168"/>
      <c r="R52" s="187">
        <v>114</v>
      </c>
      <c r="S52" s="167">
        <v>103</v>
      </c>
      <c r="T52" s="168"/>
      <c r="U52" s="188">
        <v>104</v>
      </c>
      <c r="V52" s="188"/>
      <c r="W52" s="169"/>
      <c r="Z52" s="171">
        <v>104</v>
      </c>
      <c r="AA52" s="167">
        <v>116</v>
      </c>
      <c r="AB52" s="188"/>
      <c r="AC52" s="169"/>
      <c r="AF52" s="171">
        <f t="shared" si="16"/>
        <v>116</v>
      </c>
      <c r="AG52" s="185"/>
      <c r="AI52" s="171"/>
      <c r="AM52" s="169"/>
      <c r="AO52" s="178"/>
      <c r="AR52" s="169"/>
      <c r="AT52" s="170"/>
    </row>
    <row r="53" spans="2:46" s="187" customFormat="1">
      <c r="B53" s="203">
        <v>4</v>
      </c>
      <c r="F53" s="22">
        <f t="shared" si="4"/>
        <v>1</v>
      </c>
      <c r="G53" s="203" t="s">
        <v>3239</v>
      </c>
      <c r="H53" s="200" t="s">
        <v>1857</v>
      </c>
      <c r="I53" s="167">
        <v>1951</v>
      </c>
      <c r="J53" s="168"/>
      <c r="K53" s="188">
        <v>3691</v>
      </c>
      <c r="L53" s="188"/>
      <c r="M53" s="167">
        <v>1719</v>
      </c>
      <c r="N53" s="168"/>
      <c r="S53" s="167">
        <v>1513</v>
      </c>
      <c r="T53" s="168"/>
      <c r="U53" s="188">
        <v>1514</v>
      </c>
      <c r="V53" s="188"/>
      <c r="W53" s="169"/>
      <c r="Z53" s="171"/>
      <c r="AA53" s="167">
        <v>1074</v>
      </c>
      <c r="AB53" s="188"/>
      <c r="AC53" s="169"/>
      <c r="AE53" s="187">
        <v>1074</v>
      </c>
      <c r="AF53" s="171">
        <f t="shared" ref="AF53:AF56" si="18">AA53-SUM(AC53:AE53)</f>
        <v>0</v>
      </c>
      <c r="AG53" s="185"/>
      <c r="AI53" s="171"/>
      <c r="AM53" s="169"/>
      <c r="AO53" s="178"/>
      <c r="AR53" s="169"/>
      <c r="AT53" s="170"/>
    </row>
    <row r="54" spans="2:46" s="187" customFormat="1">
      <c r="B54" s="203">
        <v>4</v>
      </c>
      <c r="C54" s="187">
        <v>1</v>
      </c>
      <c r="F54" s="22">
        <f t="shared" si="4"/>
        <v>2</v>
      </c>
      <c r="G54" s="203" t="s">
        <v>80</v>
      </c>
      <c r="H54" s="200" t="s">
        <v>1857</v>
      </c>
      <c r="I54" s="167">
        <v>1951</v>
      </c>
      <c r="J54" s="168"/>
      <c r="K54" s="188">
        <v>3691</v>
      </c>
      <c r="L54" s="188"/>
      <c r="M54" s="167">
        <v>1719</v>
      </c>
      <c r="N54" s="168"/>
      <c r="O54" s="187">
        <f>O55+O56</f>
        <v>0</v>
      </c>
      <c r="P54" s="187">
        <f t="shared" ref="P54:R54" si="19">P55+P56</f>
        <v>0</v>
      </c>
      <c r="Q54" s="187">
        <f t="shared" si="19"/>
        <v>1719</v>
      </c>
      <c r="R54" s="187">
        <f t="shared" si="19"/>
        <v>0</v>
      </c>
      <c r="S54" s="167">
        <v>1513</v>
      </c>
      <c r="T54" s="168"/>
      <c r="U54" s="188">
        <v>1514</v>
      </c>
      <c r="V54" s="188"/>
      <c r="W54" s="169"/>
      <c r="Y54" s="187">
        <v>1514</v>
      </c>
      <c r="Z54" s="171"/>
      <c r="AA54" s="167">
        <v>1074</v>
      </c>
      <c r="AB54" s="188"/>
      <c r="AC54" s="169"/>
      <c r="AE54" s="187">
        <v>1074</v>
      </c>
      <c r="AF54" s="171">
        <f t="shared" si="18"/>
        <v>0</v>
      </c>
      <c r="AG54" s="185"/>
      <c r="AI54" s="171"/>
      <c r="AM54" s="169"/>
      <c r="AO54" s="178"/>
      <c r="AR54" s="169"/>
      <c r="AT54" s="170"/>
    </row>
    <row r="55" spans="2:46" s="187" customFormat="1">
      <c r="B55" s="203">
        <v>4</v>
      </c>
      <c r="C55" s="187">
        <v>1</v>
      </c>
      <c r="D55" s="187">
        <v>1</v>
      </c>
      <c r="F55" s="22">
        <f t="shared" si="4"/>
        <v>3</v>
      </c>
      <c r="G55" s="203" t="s">
        <v>81</v>
      </c>
      <c r="H55" s="200" t="s">
        <v>1860</v>
      </c>
      <c r="I55" s="167"/>
      <c r="J55" s="168"/>
      <c r="K55" s="188">
        <v>3572</v>
      </c>
      <c r="L55" s="188"/>
      <c r="M55" s="167">
        <v>1618</v>
      </c>
      <c r="N55" s="168"/>
      <c r="Q55" s="188">
        <v>1618</v>
      </c>
      <c r="S55" s="167">
        <v>1413</v>
      </c>
      <c r="T55" s="168"/>
      <c r="U55" s="188">
        <v>1413</v>
      </c>
      <c r="V55" s="188"/>
      <c r="W55" s="169"/>
      <c r="Y55" s="187">
        <v>1413</v>
      </c>
      <c r="Z55" s="171"/>
      <c r="AA55" s="167">
        <v>971</v>
      </c>
      <c r="AB55" s="188"/>
      <c r="AC55" s="169"/>
      <c r="AE55" s="187">
        <v>971</v>
      </c>
      <c r="AF55" s="171">
        <f t="shared" si="18"/>
        <v>0</v>
      </c>
      <c r="AG55" s="185"/>
      <c r="AI55" s="171"/>
      <c r="AM55" s="169"/>
      <c r="AO55" s="178"/>
      <c r="AR55" s="169"/>
      <c r="AT55" s="170"/>
    </row>
    <row r="56" spans="2:46" s="187" customFormat="1">
      <c r="B56" s="203">
        <v>4</v>
      </c>
      <c r="C56" s="187">
        <v>1</v>
      </c>
      <c r="D56" s="187">
        <v>2</v>
      </c>
      <c r="F56" s="22">
        <f t="shared" si="4"/>
        <v>3</v>
      </c>
      <c r="G56" s="203" t="s">
        <v>84</v>
      </c>
      <c r="H56" s="200" t="s">
        <v>1861</v>
      </c>
      <c r="I56" s="167"/>
      <c r="J56" s="168"/>
      <c r="K56" s="188">
        <v>119</v>
      </c>
      <c r="L56" s="188"/>
      <c r="M56" s="167">
        <v>101</v>
      </c>
      <c r="N56" s="168"/>
      <c r="Q56" s="188">
        <v>101</v>
      </c>
      <c r="S56" s="167">
        <v>101</v>
      </c>
      <c r="T56" s="168"/>
      <c r="U56" s="188">
        <v>101</v>
      </c>
      <c r="V56" s="188"/>
      <c r="W56" s="169"/>
      <c r="Y56" s="187">
        <v>101</v>
      </c>
      <c r="Z56" s="171"/>
      <c r="AA56" s="167">
        <v>103</v>
      </c>
      <c r="AB56" s="188"/>
      <c r="AC56" s="169"/>
      <c r="AE56" s="187">
        <v>103</v>
      </c>
      <c r="AF56" s="171">
        <f t="shared" si="18"/>
        <v>0</v>
      </c>
      <c r="AG56" s="185"/>
      <c r="AI56" s="171"/>
      <c r="AM56" s="169"/>
      <c r="AO56" s="178"/>
      <c r="AR56" s="169"/>
      <c r="AT56" s="170"/>
    </row>
    <row r="57" spans="2:46" s="187" customFormat="1">
      <c r="B57" s="203">
        <v>5</v>
      </c>
      <c r="F57" s="22">
        <f t="shared" si="4"/>
        <v>1</v>
      </c>
      <c r="G57" s="203" t="s">
        <v>3193</v>
      </c>
      <c r="H57" s="200" t="s">
        <v>1862</v>
      </c>
      <c r="I57" s="167">
        <v>23516</v>
      </c>
      <c r="J57" s="168"/>
      <c r="K57" s="188">
        <v>74</v>
      </c>
      <c r="L57" s="188"/>
      <c r="M57" s="167">
        <v>64</v>
      </c>
      <c r="N57" s="168"/>
      <c r="Q57" s="188"/>
      <c r="S57" s="167">
        <v>62.55</v>
      </c>
      <c r="T57" s="168"/>
      <c r="U57" s="188">
        <v>64</v>
      </c>
      <c r="V57" s="188"/>
      <c r="W57" s="169"/>
      <c r="Z57" s="171"/>
      <c r="AA57" s="167">
        <v>53</v>
      </c>
      <c r="AB57" s="188"/>
      <c r="AC57" s="169"/>
      <c r="AF57" s="171">
        <f>AA57-SUM(AC57:AE57)</f>
        <v>53</v>
      </c>
      <c r="AG57" s="185"/>
      <c r="AI57" s="171"/>
      <c r="AM57" s="169"/>
      <c r="AO57" s="178"/>
      <c r="AR57" s="169"/>
      <c r="AT57" s="170"/>
    </row>
    <row r="58" spans="2:46" s="187" customFormat="1">
      <c r="B58" s="203">
        <v>5</v>
      </c>
      <c r="C58" s="187">
        <v>1</v>
      </c>
      <c r="F58" s="22">
        <f t="shared" si="4"/>
        <v>2</v>
      </c>
      <c r="G58" s="203" t="s">
        <v>3229</v>
      </c>
      <c r="H58" s="200" t="s">
        <v>1862</v>
      </c>
      <c r="I58" s="167">
        <v>23516</v>
      </c>
      <c r="J58" s="168"/>
      <c r="K58" s="188">
        <v>74</v>
      </c>
      <c r="L58" s="188"/>
      <c r="M58" s="167">
        <v>64</v>
      </c>
      <c r="N58" s="168"/>
      <c r="O58" s="187">
        <f>O59+O60</f>
        <v>0</v>
      </c>
      <c r="P58" s="187">
        <f t="shared" ref="P58:R58" si="20">P59+P60</f>
        <v>0</v>
      </c>
      <c r="Q58" s="187">
        <f t="shared" si="20"/>
        <v>0</v>
      </c>
      <c r="R58" s="187">
        <f t="shared" si="20"/>
        <v>64</v>
      </c>
      <c r="S58" s="167">
        <v>62.55</v>
      </c>
      <c r="T58" s="168"/>
      <c r="U58" s="188">
        <v>64</v>
      </c>
      <c r="V58" s="188"/>
      <c r="W58" s="169"/>
      <c r="Z58" s="171">
        <v>64</v>
      </c>
      <c r="AA58" s="167">
        <v>53</v>
      </c>
      <c r="AB58" s="188"/>
      <c r="AC58" s="169"/>
      <c r="AF58" s="171">
        <f>AA58-SUM(AC58:AE58)</f>
        <v>53</v>
      </c>
      <c r="AG58" s="185"/>
      <c r="AI58" s="171"/>
      <c r="AM58" s="169"/>
      <c r="AO58" s="178"/>
      <c r="AR58" s="169"/>
      <c r="AT58" s="170"/>
    </row>
    <row r="59" spans="2:46" s="187" customFormat="1">
      <c r="B59" s="203">
        <v>5</v>
      </c>
      <c r="C59" s="187">
        <v>1</v>
      </c>
      <c r="D59" s="187">
        <v>1</v>
      </c>
      <c r="F59" s="22">
        <f t="shared" si="4"/>
        <v>3</v>
      </c>
      <c r="G59" s="203" t="s">
        <v>280</v>
      </c>
      <c r="H59" s="200" t="s">
        <v>1864</v>
      </c>
      <c r="I59" s="167"/>
      <c r="J59" s="168"/>
      <c r="K59" s="188">
        <v>0</v>
      </c>
      <c r="L59" s="188"/>
      <c r="M59" s="167">
        <v>1</v>
      </c>
      <c r="N59" s="168"/>
      <c r="R59" s="188">
        <v>1</v>
      </c>
      <c r="S59" s="167">
        <v>0</v>
      </c>
      <c r="T59" s="168"/>
      <c r="U59" s="188">
        <v>1</v>
      </c>
      <c r="V59" s="188"/>
      <c r="W59" s="169"/>
      <c r="Z59" s="168">
        <v>1</v>
      </c>
      <c r="AA59" s="167">
        <v>1</v>
      </c>
      <c r="AB59" s="188"/>
      <c r="AC59" s="169"/>
      <c r="AF59" s="171">
        <f t="shared" ref="AF59:AF60" si="21">AA59-SUM(AC59:AE59)</f>
        <v>1</v>
      </c>
      <c r="AG59" s="185"/>
      <c r="AI59" s="171"/>
      <c r="AM59" s="169"/>
      <c r="AO59" s="178"/>
      <c r="AP59" s="188"/>
      <c r="AQ59" s="188"/>
      <c r="AR59" s="167"/>
      <c r="AT59" s="170"/>
    </row>
    <row r="60" spans="2:46" s="187" customFormat="1">
      <c r="B60" s="203">
        <v>5</v>
      </c>
      <c r="C60" s="187">
        <v>1</v>
      </c>
      <c r="D60" s="187">
        <v>2</v>
      </c>
      <c r="F60" s="22">
        <f t="shared" si="4"/>
        <v>3</v>
      </c>
      <c r="G60" s="203" t="s">
        <v>1863</v>
      </c>
      <c r="H60" s="200" t="s">
        <v>1865</v>
      </c>
      <c r="I60" s="167"/>
      <c r="J60" s="168"/>
      <c r="K60" s="188">
        <v>74</v>
      </c>
      <c r="L60" s="188"/>
      <c r="M60" s="167">
        <v>63</v>
      </c>
      <c r="N60" s="168"/>
      <c r="R60" s="188">
        <v>63</v>
      </c>
      <c r="S60" s="167">
        <v>62.55</v>
      </c>
      <c r="T60" s="168"/>
      <c r="U60" s="188">
        <v>63</v>
      </c>
      <c r="V60" s="188"/>
      <c r="W60" s="169"/>
      <c r="Z60" s="168">
        <v>63</v>
      </c>
      <c r="AA60" s="167">
        <v>52</v>
      </c>
      <c r="AB60" s="188"/>
      <c r="AC60" s="169"/>
      <c r="AF60" s="171">
        <f t="shared" si="21"/>
        <v>52</v>
      </c>
      <c r="AG60" s="185"/>
      <c r="AI60" s="171"/>
      <c r="AM60" s="169"/>
      <c r="AO60" s="178"/>
      <c r="AP60" s="188"/>
      <c r="AQ60" s="188"/>
      <c r="AR60" s="167"/>
      <c r="AT60" s="170"/>
    </row>
    <row r="61" spans="2:46" s="187" customFormat="1">
      <c r="B61" s="203">
        <v>6</v>
      </c>
      <c r="F61" s="22">
        <f t="shared" si="4"/>
        <v>1</v>
      </c>
      <c r="G61" s="203" t="s">
        <v>3230</v>
      </c>
      <c r="H61" s="200" t="s">
        <v>1866</v>
      </c>
      <c r="I61" s="167">
        <v>478804</v>
      </c>
      <c r="J61" s="168"/>
      <c r="K61" s="188">
        <v>536056</v>
      </c>
      <c r="L61" s="188"/>
      <c r="M61" s="167">
        <v>587775</v>
      </c>
      <c r="N61" s="168"/>
      <c r="O61" s="187">
        <v>263976</v>
      </c>
      <c r="Q61" s="187">
        <v>1752</v>
      </c>
      <c r="R61" s="187">
        <v>322047</v>
      </c>
      <c r="S61" s="167">
        <v>587107</v>
      </c>
      <c r="T61" s="168"/>
      <c r="U61" s="188">
        <v>587108</v>
      </c>
      <c r="V61" s="188"/>
      <c r="W61" s="169">
        <v>252531</v>
      </c>
      <c r="Y61" s="187">
        <v>1766</v>
      </c>
      <c r="Z61" s="171">
        <v>332811</v>
      </c>
      <c r="AA61" s="167">
        <v>644317</v>
      </c>
      <c r="AB61" s="188"/>
      <c r="AC61" s="169">
        <v>231181</v>
      </c>
      <c r="AE61" s="187">
        <v>2524</v>
      </c>
      <c r="AF61" s="171">
        <f t="shared" ref="AF61:AF62" si="22">AA61-SUM(AC61:AE61)</f>
        <v>410612</v>
      </c>
      <c r="AG61" s="185"/>
      <c r="AI61" s="171"/>
      <c r="AM61" s="169"/>
      <c r="AO61" s="178"/>
      <c r="AR61" s="169"/>
      <c r="AT61" s="170"/>
    </row>
    <row r="62" spans="2:46" s="187" customFormat="1">
      <c r="B62" s="203">
        <v>6</v>
      </c>
      <c r="C62" s="187">
        <v>1</v>
      </c>
      <c r="F62" s="22">
        <f t="shared" si="4"/>
        <v>2</v>
      </c>
      <c r="G62" s="203" t="s">
        <v>1793</v>
      </c>
      <c r="H62" s="200" t="s">
        <v>1866</v>
      </c>
      <c r="I62" s="167">
        <v>478804</v>
      </c>
      <c r="J62" s="168"/>
      <c r="K62" s="188">
        <v>536056</v>
      </c>
      <c r="L62" s="188"/>
      <c r="M62" s="167">
        <v>587775</v>
      </c>
      <c r="N62" s="168"/>
      <c r="S62" s="167">
        <v>587107</v>
      </c>
      <c r="T62" s="168"/>
      <c r="U62" s="188">
        <v>587108</v>
      </c>
      <c r="V62" s="188"/>
      <c r="W62" s="169"/>
      <c r="Z62" s="171"/>
      <c r="AA62" s="167">
        <v>644317</v>
      </c>
      <c r="AB62" s="188"/>
      <c r="AC62" s="169">
        <v>231181</v>
      </c>
      <c r="AE62" s="187">
        <v>2524</v>
      </c>
      <c r="AF62" s="171">
        <f t="shared" si="22"/>
        <v>410612</v>
      </c>
      <c r="AG62" s="185"/>
      <c r="AI62" s="171"/>
      <c r="AM62" s="169"/>
      <c r="AO62" s="178"/>
      <c r="AR62" s="169"/>
      <c r="AT62" s="170"/>
    </row>
    <row r="63" spans="2:46" s="187" customFormat="1">
      <c r="B63" s="203">
        <v>6</v>
      </c>
      <c r="C63" s="187">
        <v>1</v>
      </c>
      <c r="D63" s="187">
        <v>1</v>
      </c>
      <c r="F63" s="22">
        <f t="shared" si="4"/>
        <v>3</v>
      </c>
      <c r="G63" s="203" t="s">
        <v>225</v>
      </c>
      <c r="H63" s="200" t="s">
        <v>1866</v>
      </c>
      <c r="I63" s="167">
        <v>478804</v>
      </c>
      <c r="J63" s="168"/>
      <c r="K63" s="188">
        <v>536056</v>
      </c>
      <c r="L63" s="188"/>
      <c r="M63" s="167">
        <v>587775</v>
      </c>
      <c r="N63" s="168"/>
      <c r="S63" s="167">
        <v>587107</v>
      </c>
      <c r="T63" s="168"/>
      <c r="U63" s="188">
        <v>587108</v>
      </c>
      <c r="V63" s="188"/>
      <c r="W63" s="169"/>
      <c r="Z63" s="171"/>
      <c r="AA63" s="167">
        <v>644317</v>
      </c>
      <c r="AB63" s="188"/>
      <c r="AC63" s="169">
        <v>231181</v>
      </c>
      <c r="AE63" s="187">
        <v>2524</v>
      </c>
      <c r="AF63" s="171">
        <f t="shared" ref="AF63" si="23">AA63-SUM(AC63:AE63)</f>
        <v>410612</v>
      </c>
      <c r="AG63" s="185"/>
      <c r="AI63" s="171"/>
      <c r="AM63" s="169"/>
      <c r="AO63" s="178"/>
      <c r="AR63" s="169"/>
      <c r="AT63" s="170"/>
    </row>
    <row r="64" spans="2:46" s="187" customFormat="1">
      <c r="B64" s="203">
        <v>7</v>
      </c>
      <c r="F64" s="22">
        <f t="shared" si="4"/>
        <v>1</v>
      </c>
      <c r="G64" s="203" t="s">
        <v>283</v>
      </c>
      <c r="H64" s="200" t="s">
        <v>1867</v>
      </c>
      <c r="I64" s="167">
        <v>772560</v>
      </c>
      <c r="J64" s="168"/>
      <c r="K64" s="188">
        <v>933690</v>
      </c>
      <c r="L64" s="188"/>
      <c r="M64" s="167">
        <v>974003</v>
      </c>
      <c r="N64" s="168"/>
      <c r="S64" s="167">
        <v>965014</v>
      </c>
      <c r="T64" s="168"/>
      <c r="U64" s="188">
        <v>974003</v>
      </c>
      <c r="V64" s="188"/>
      <c r="W64" s="169"/>
      <c r="Z64" s="171"/>
      <c r="AA64" s="167">
        <v>1113456</v>
      </c>
      <c r="AB64" s="188"/>
      <c r="AC64" s="169">
        <v>127110</v>
      </c>
      <c r="AE64" s="187">
        <v>940061</v>
      </c>
      <c r="AF64" s="171">
        <f t="shared" ref="AF64:AF71" si="24">AA64-SUM(AC64:AE64)</f>
        <v>46285</v>
      </c>
      <c r="AG64" s="185"/>
      <c r="AI64" s="171"/>
      <c r="AM64" s="169"/>
      <c r="AO64" s="178"/>
      <c r="AR64" s="169"/>
      <c r="AT64" s="170"/>
    </row>
    <row r="65" spans="2:46" s="187" customFormat="1">
      <c r="B65" s="203">
        <v>7</v>
      </c>
      <c r="C65" s="187">
        <v>1</v>
      </c>
      <c r="F65" s="22">
        <f t="shared" si="4"/>
        <v>2</v>
      </c>
      <c r="G65" s="203" t="s">
        <v>3231</v>
      </c>
      <c r="H65" s="200" t="s">
        <v>1867</v>
      </c>
      <c r="I65" s="167">
        <v>772560</v>
      </c>
      <c r="J65" s="168"/>
      <c r="K65" s="188">
        <v>933690</v>
      </c>
      <c r="L65" s="188"/>
      <c r="M65" s="167">
        <v>974003</v>
      </c>
      <c r="N65" s="168"/>
      <c r="O65" s="187">
        <f>SUM(O66:O71)</f>
        <v>92608</v>
      </c>
      <c r="P65" s="187">
        <f t="shared" ref="P65:R65" si="25">SUM(P66:P71)</f>
        <v>0</v>
      </c>
      <c r="Q65" s="187">
        <f t="shared" si="25"/>
        <v>881395</v>
      </c>
      <c r="R65" s="187">
        <f t="shared" si="25"/>
        <v>0</v>
      </c>
      <c r="S65" s="167">
        <v>965014</v>
      </c>
      <c r="T65" s="168"/>
      <c r="U65" s="188">
        <v>974003</v>
      </c>
      <c r="V65" s="188"/>
      <c r="W65" s="169">
        <v>92608</v>
      </c>
      <c r="Y65" s="187">
        <v>881395</v>
      </c>
      <c r="Z65" s="171"/>
      <c r="AA65" s="167">
        <v>1113456</v>
      </c>
      <c r="AB65" s="188"/>
      <c r="AC65" s="169">
        <v>127110</v>
      </c>
      <c r="AE65" s="187">
        <v>940061</v>
      </c>
      <c r="AF65" s="171">
        <f t="shared" si="24"/>
        <v>46285</v>
      </c>
      <c r="AG65" s="185"/>
      <c r="AI65" s="171"/>
      <c r="AM65" s="169"/>
      <c r="AO65" s="178"/>
      <c r="AR65" s="169"/>
      <c r="AT65" s="170"/>
    </row>
    <row r="66" spans="2:46" s="187" customFormat="1">
      <c r="B66" s="203">
        <v>7</v>
      </c>
      <c r="C66" s="187">
        <v>1</v>
      </c>
      <c r="D66" s="187">
        <v>1</v>
      </c>
      <c r="F66" s="22">
        <f t="shared" si="4"/>
        <v>3</v>
      </c>
      <c r="G66" s="203" t="s">
        <v>284</v>
      </c>
      <c r="H66" s="200" t="s">
        <v>4220</v>
      </c>
      <c r="I66" s="167"/>
      <c r="J66" s="168"/>
      <c r="K66" s="188">
        <v>154166</v>
      </c>
      <c r="L66" s="188"/>
      <c r="M66" s="167">
        <v>185217</v>
      </c>
      <c r="N66" s="168"/>
      <c r="O66" s="187">
        <v>92608</v>
      </c>
      <c r="Q66" s="187">
        <v>92609</v>
      </c>
      <c r="S66" s="167">
        <v>180290</v>
      </c>
      <c r="T66" s="168"/>
      <c r="U66" s="188">
        <v>185217</v>
      </c>
      <c r="V66" s="188"/>
      <c r="W66" s="169">
        <v>92608</v>
      </c>
      <c r="Y66" s="187">
        <v>92609</v>
      </c>
      <c r="Z66" s="171"/>
      <c r="AA66" s="167">
        <v>254224</v>
      </c>
      <c r="AB66" s="188"/>
      <c r="AC66" s="169">
        <v>127110</v>
      </c>
      <c r="AE66" s="187">
        <v>127114</v>
      </c>
      <c r="AF66" s="171">
        <f t="shared" si="24"/>
        <v>0</v>
      </c>
      <c r="AG66" s="185"/>
      <c r="AI66" s="171"/>
      <c r="AM66" s="169"/>
      <c r="AO66" s="178"/>
      <c r="AR66" s="169"/>
      <c r="AT66" s="170"/>
    </row>
    <row r="67" spans="2:46" s="187" customFormat="1">
      <c r="B67" s="203">
        <v>7</v>
      </c>
      <c r="C67" s="187">
        <v>1</v>
      </c>
      <c r="D67" s="187">
        <v>2</v>
      </c>
      <c r="F67" s="22">
        <f t="shared" si="4"/>
        <v>3</v>
      </c>
      <c r="G67" s="203" t="s">
        <v>286</v>
      </c>
      <c r="H67" s="200" t="s">
        <v>1869</v>
      </c>
      <c r="I67" s="167"/>
      <c r="J67" s="168"/>
      <c r="K67" s="188">
        <v>7.6</v>
      </c>
      <c r="L67" s="188"/>
      <c r="M67" s="169">
        <v>0</v>
      </c>
      <c r="N67" s="171"/>
      <c r="S67" s="169"/>
      <c r="T67" s="171"/>
      <c r="U67" s="187">
        <v>0</v>
      </c>
      <c r="W67" s="169"/>
      <c r="Z67" s="171"/>
      <c r="AA67" s="175"/>
      <c r="AB67" s="205"/>
      <c r="AC67" s="175"/>
      <c r="AD67" s="205"/>
      <c r="AE67" s="205"/>
      <c r="AF67" s="176"/>
      <c r="AG67" s="185"/>
      <c r="AI67" s="171"/>
      <c r="AM67" s="169"/>
      <c r="AO67" s="178"/>
      <c r="AR67" s="169"/>
      <c r="AT67" s="170"/>
    </row>
    <row r="68" spans="2:46" s="187" customFormat="1">
      <c r="B68" s="203">
        <v>7</v>
      </c>
      <c r="C68" s="187">
        <v>1</v>
      </c>
      <c r="D68" s="187">
        <v>3</v>
      </c>
      <c r="F68" s="22">
        <f t="shared" si="4"/>
        <v>3</v>
      </c>
      <c r="G68" s="203" t="s">
        <v>287</v>
      </c>
      <c r="H68" s="200" t="s">
        <v>1870</v>
      </c>
      <c r="I68" s="167"/>
      <c r="J68" s="168"/>
      <c r="K68" s="188">
        <v>779516</v>
      </c>
      <c r="L68" s="188"/>
      <c r="M68" s="167">
        <v>788461</v>
      </c>
      <c r="N68" s="168"/>
      <c r="Q68" s="187">
        <v>788461</v>
      </c>
      <c r="S68" s="167">
        <v>784724</v>
      </c>
      <c r="T68" s="168"/>
      <c r="U68" s="188">
        <v>788461</v>
      </c>
      <c r="V68" s="188"/>
      <c r="W68" s="169"/>
      <c r="Y68" s="188">
        <v>788461</v>
      </c>
      <c r="Z68" s="171"/>
      <c r="AA68" s="167">
        <v>858936</v>
      </c>
      <c r="AB68" s="188"/>
      <c r="AC68" s="169"/>
      <c r="AE68" s="188">
        <v>812651</v>
      </c>
      <c r="AF68" s="171">
        <f t="shared" si="24"/>
        <v>46285</v>
      </c>
      <c r="AG68" s="185"/>
      <c r="AI68" s="171"/>
      <c r="AM68" s="169"/>
      <c r="AO68" s="178"/>
      <c r="AR68" s="169"/>
      <c r="AT68" s="170"/>
    </row>
    <row r="69" spans="2:46" s="187" customFormat="1">
      <c r="B69" s="203">
        <v>7</v>
      </c>
      <c r="C69" s="187">
        <v>1</v>
      </c>
      <c r="D69" s="187">
        <v>4</v>
      </c>
      <c r="F69" s="22">
        <f t="shared" si="4"/>
        <v>3</v>
      </c>
      <c r="G69" s="203" t="s">
        <v>1868</v>
      </c>
      <c r="H69" s="200" t="s">
        <v>1871</v>
      </c>
      <c r="I69" s="167"/>
      <c r="J69" s="168"/>
      <c r="K69" s="188"/>
      <c r="L69" s="188"/>
      <c r="M69" s="167">
        <v>75</v>
      </c>
      <c r="N69" s="168"/>
      <c r="Q69" s="187">
        <v>75</v>
      </c>
      <c r="S69" s="167">
        <v>0</v>
      </c>
      <c r="T69" s="168"/>
      <c r="U69" s="188">
        <v>75</v>
      </c>
      <c r="V69" s="188"/>
      <c r="W69" s="169"/>
      <c r="Y69" s="188">
        <v>75</v>
      </c>
      <c r="Z69" s="171"/>
      <c r="AA69" s="167">
        <v>64</v>
      </c>
      <c r="AB69" s="188"/>
      <c r="AC69" s="169"/>
      <c r="AE69" s="188">
        <v>64</v>
      </c>
      <c r="AF69" s="171">
        <f t="shared" si="24"/>
        <v>0</v>
      </c>
      <c r="AG69" s="185"/>
      <c r="AI69" s="171"/>
      <c r="AM69" s="169"/>
      <c r="AO69" s="178"/>
      <c r="AR69" s="169"/>
      <c r="AT69" s="170"/>
    </row>
    <row r="70" spans="2:46" s="187" customFormat="1">
      <c r="B70" s="203">
        <v>7</v>
      </c>
      <c r="C70" s="187">
        <v>1</v>
      </c>
      <c r="D70" s="187">
        <v>5</v>
      </c>
      <c r="F70" s="22">
        <f t="shared" si="4"/>
        <v>3</v>
      </c>
      <c r="G70" s="203" t="s">
        <v>2195</v>
      </c>
      <c r="H70" s="200" t="s">
        <v>2196</v>
      </c>
      <c r="I70" s="167"/>
      <c r="J70" s="168"/>
      <c r="K70" s="188"/>
      <c r="L70" s="188"/>
      <c r="M70" s="167">
        <v>240</v>
      </c>
      <c r="N70" s="168"/>
      <c r="Q70" s="188">
        <v>240</v>
      </c>
      <c r="S70" s="167">
        <v>0</v>
      </c>
      <c r="T70" s="168"/>
      <c r="U70" s="188">
        <v>240</v>
      </c>
      <c r="V70" s="188"/>
      <c r="W70" s="169"/>
      <c r="Y70" s="188">
        <v>240</v>
      </c>
      <c r="Z70" s="171"/>
      <c r="AA70" s="167">
        <v>222</v>
      </c>
      <c r="AB70" s="188"/>
      <c r="AC70" s="169"/>
      <c r="AE70" s="188">
        <v>222</v>
      </c>
      <c r="AF70" s="171">
        <f t="shared" si="24"/>
        <v>0</v>
      </c>
      <c r="AG70" s="185"/>
      <c r="AI70" s="171"/>
      <c r="AM70" s="169"/>
      <c r="AO70" s="178"/>
      <c r="AR70" s="169"/>
      <c r="AT70" s="170"/>
    </row>
    <row r="71" spans="2:46" s="187" customFormat="1">
      <c r="B71" s="203">
        <v>7</v>
      </c>
      <c r="C71" s="187">
        <v>1</v>
      </c>
      <c r="D71" s="187">
        <v>6</v>
      </c>
      <c r="F71" s="22">
        <f t="shared" si="4"/>
        <v>3</v>
      </c>
      <c r="G71" s="203" t="s">
        <v>2197</v>
      </c>
      <c r="H71" s="200" t="s">
        <v>2198</v>
      </c>
      <c r="I71" s="167"/>
      <c r="J71" s="168"/>
      <c r="K71" s="188"/>
      <c r="L71" s="188"/>
      <c r="M71" s="167">
        <v>10</v>
      </c>
      <c r="N71" s="168"/>
      <c r="Q71" s="187">
        <v>10</v>
      </c>
      <c r="S71" s="167">
        <v>0</v>
      </c>
      <c r="T71" s="168"/>
      <c r="U71" s="188">
        <v>10</v>
      </c>
      <c r="V71" s="188"/>
      <c r="W71" s="169"/>
      <c r="Y71" s="188">
        <v>10</v>
      </c>
      <c r="Z71" s="171"/>
      <c r="AA71" s="167">
        <v>10</v>
      </c>
      <c r="AB71" s="188"/>
      <c r="AC71" s="169"/>
      <c r="AE71" s="188">
        <v>10</v>
      </c>
      <c r="AF71" s="171">
        <f t="shared" si="24"/>
        <v>0</v>
      </c>
      <c r="AG71" s="185"/>
      <c r="AI71" s="171"/>
      <c r="AM71" s="169"/>
      <c r="AO71" s="178"/>
      <c r="AR71" s="169"/>
      <c r="AT71" s="170"/>
    </row>
    <row r="72" spans="2:46" s="187" customFormat="1">
      <c r="B72" s="203">
        <v>8</v>
      </c>
      <c r="F72" s="22">
        <f t="shared" si="4"/>
        <v>1</v>
      </c>
      <c r="G72" s="203" t="s">
        <v>3232</v>
      </c>
      <c r="H72" s="200" t="s">
        <v>814</v>
      </c>
      <c r="I72" s="167">
        <v>97759</v>
      </c>
      <c r="J72" s="168"/>
      <c r="K72" s="188">
        <v>96845</v>
      </c>
      <c r="L72" s="188"/>
      <c r="M72" s="167">
        <v>124930</v>
      </c>
      <c r="N72" s="168"/>
      <c r="O72" s="187">
        <f>O74+O85</f>
        <v>37174</v>
      </c>
      <c r="P72" s="187">
        <f>P74+P85</f>
        <v>0</v>
      </c>
      <c r="Q72" s="187">
        <f>Q74+Q85</f>
        <v>1</v>
      </c>
      <c r="R72" s="187">
        <f>R74+R80</f>
        <v>87756</v>
      </c>
      <c r="S72" s="167">
        <v>98225</v>
      </c>
      <c r="T72" s="168"/>
      <c r="U72" s="188">
        <v>114260</v>
      </c>
      <c r="V72" s="188"/>
      <c r="W72" s="169">
        <v>35338</v>
      </c>
      <c r="Z72" s="171">
        <v>78922</v>
      </c>
      <c r="AA72" s="167">
        <v>110427</v>
      </c>
      <c r="AB72" s="188"/>
      <c r="AC72" s="169">
        <v>34952</v>
      </c>
      <c r="AF72" s="171">
        <f t="shared" ref="AF72:AF73" si="26">AA72-SUM(AC72:AE72)</f>
        <v>75475</v>
      </c>
      <c r="AG72" s="185"/>
      <c r="AI72" s="171"/>
      <c r="AM72" s="169"/>
      <c r="AO72" s="178"/>
      <c r="AR72" s="169"/>
      <c r="AT72" s="170"/>
    </row>
    <row r="73" spans="2:46" s="187" customFormat="1">
      <c r="B73" s="203">
        <v>8</v>
      </c>
      <c r="C73" s="187">
        <v>1</v>
      </c>
      <c r="F73" s="22">
        <f t="shared" si="4"/>
        <v>2</v>
      </c>
      <c r="G73" s="203" t="s">
        <v>3242</v>
      </c>
      <c r="H73" s="200" t="s">
        <v>1872</v>
      </c>
      <c r="I73" s="167"/>
      <c r="J73" s="168"/>
      <c r="K73" s="188">
        <v>89477</v>
      </c>
      <c r="L73" s="188"/>
      <c r="M73" s="167">
        <v>113430</v>
      </c>
      <c r="N73" s="168"/>
      <c r="S73" s="167">
        <v>89847</v>
      </c>
      <c r="T73" s="168"/>
      <c r="U73" s="188">
        <v>103987</v>
      </c>
      <c r="V73" s="188"/>
      <c r="W73" s="169"/>
      <c r="Z73" s="171"/>
      <c r="AA73" s="167">
        <v>98872</v>
      </c>
      <c r="AB73" s="188"/>
      <c r="AC73" s="169">
        <v>34952</v>
      </c>
      <c r="AF73" s="171">
        <f t="shared" si="26"/>
        <v>63920</v>
      </c>
      <c r="AG73" s="185"/>
      <c r="AI73" s="171"/>
      <c r="AM73" s="169"/>
      <c r="AO73" s="178"/>
      <c r="AR73" s="169"/>
      <c r="AT73" s="170"/>
    </row>
    <row r="74" spans="2:46" s="187" customFormat="1">
      <c r="B74" s="203">
        <v>8</v>
      </c>
      <c r="C74" s="187">
        <v>1</v>
      </c>
      <c r="D74" s="187">
        <v>1</v>
      </c>
      <c r="F74" s="22">
        <f t="shared" si="4"/>
        <v>3</v>
      </c>
      <c r="G74" s="203" t="s">
        <v>3233</v>
      </c>
      <c r="H74" s="200" t="s">
        <v>1872</v>
      </c>
      <c r="I74" s="167"/>
      <c r="J74" s="168"/>
      <c r="K74" s="188">
        <v>89477</v>
      </c>
      <c r="L74" s="188"/>
      <c r="M74" s="167">
        <v>113430</v>
      </c>
      <c r="N74" s="168"/>
      <c r="O74" s="187">
        <v>37174</v>
      </c>
      <c r="R74" s="187">
        <v>76256</v>
      </c>
      <c r="S74" s="167">
        <v>89847</v>
      </c>
      <c r="T74" s="168"/>
      <c r="U74" s="188">
        <v>103987</v>
      </c>
      <c r="V74" s="188"/>
      <c r="W74" s="169">
        <v>35338</v>
      </c>
      <c r="Z74" s="171">
        <v>68649</v>
      </c>
      <c r="AA74" s="167">
        <v>98872</v>
      </c>
      <c r="AB74" s="188"/>
      <c r="AC74" s="169">
        <v>34952</v>
      </c>
      <c r="AF74" s="171">
        <f t="shared" ref="AF74" si="27">AA74-SUM(AC74:AE74)</f>
        <v>63920</v>
      </c>
      <c r="AG74" s="185" t="s">
        <v>1828</v>
      </c>
      <c r="AI74" s="171"/>
      <c r="AK74" s="187">
        <v>1299</v>
      </c>
      <c r="AM74" s="169"/>
      <c r="AO74" s="178"/>
      <c r="AP74" s="187">
        <v>1380</v>
      </c>
      <c r="AR74" s="169"/>
      <c r="AS74" s="187">
        <v>1444</v>
      </c>
      <c r="AT74" s="170"/>
    </row>
    <row r="75" spans="2:46" s="187" customFormat="1" hidden="1">
      <c r="B75" s="203"/>
      <c r="F75" s="237"/>
      <c r="G75" s="203"/>
      <c r="H75" s="200"/>
      <c r="I75" s="167"/>
      <c r="J75" s="168"/>
      <c r="K75" s="188"/>
      <c r="L75" s="188"/>
      <c r="M75" s="167"/>
      <c r="N75" s="168"/>
      <c r="S75" s="167"/>
      <c r="T75" s="168"/>
      <c r="U75" s="188"/>
      <c r="V75" s="188"/>
      <c r="W75" s="169"/>
      <c r="Z75" s="171"/>
      <c r="AA75" s="167"/>
      <c r="AB75" s="188"/>
      <c r="AC75" s="169"/>
      <c r="AF75" s="171"/>
      <c r="AG75" s="185" t="s">
        <v>2590</v>
      </c>
      <c r="AI75" s="171"/>
      <c r="AM75" s="169"/>
      <c r="AO75" s="178"/>
      <c r="AR75" s="169"/>
      <c r="AS75" s="187">
        <v>1777</v>
      </c>
      <c r="AT75" s="170"/>
    </row>
    <row r="76" spans="2:46" s="187" customFormat="1" hidden="1">
      <c r="B76" s="203"/>
      <c r="F76" s="237"/>
      <c r="G76" s="203"/>
      <c r="H76" s="200"/>
      <c r="I76" s="167"/>
      <c r="J76" s="168"/>
      <c r="K76" s="188"/>
      <c r="L76" s="188"/>
      <c r="M76" s="167"/>
      <c r="N76" s="168"/>
      <c r="S76" s="167"/>
      <c r="T76" s="168"/>
      <c r="U76" s="188"/>
      <c r="V76" s="188"/>
      <c r="W76" s="169"/>
      <c r="Z76" s="171"/>
      <c r="AA76" s="167"/>
      <c r="AB76" s="188"/>
      <c r="AC76" s="169"/>
      <c r="AF76" s="171"/>
      <c r="AG76" s="185" t="s">
        <v>1875</v>
      </c>
      <c r="AI76" s="171"/>
      <c r="AK76" s="187">
        <v>76079</v>
      </c>
      <c r="AL76" s="187" t="s">
        <v>2261</v>
      </c>
      <c r="AM76" s="169"/>
      <c r="AO76" s="178"/>
      <c r="AP76" s="187">
        <v>76056</v>
      </c>
      <c r="AR76" s="169"/>
      <c r="AS76" s="187">
        <v>79359</v>
      </c>
      <c r="AT76" s="170"/>
    </row>
    <row r="77" spans="2:46" s="187" customFormat="1" hidden="1">
      <c r="B77" s="203"/>
      <c r="F77" s="237"/>
      <c r="G77" s="203"/>
      <c r="H77" s="200"/>
      <c r="I77" s="167"/>
      <c r="J77" s="168"/>
      <c r="K77" s="188"/>
      <c r="L77" s="188"/>
      <c r="M77" s="167"/>
      <c r="N77" s="168"/>
      <c r="S77" s="167"/>
      <c r="T77" s="168"/>
      <c r="U77" s="188"/>
      <c r="V77" s="188"/>
      <c r="W77" s="169"/>
      <c r="Z77" s="171"/>
      <c r="AA77" s="167"/>
      <c r="AB77" s="188"/>
      <c r="AC77" s="169"/>
      <c r="AF77" s="171"/>
      <c r="AG77" s="185" t="s">
        <v>1876</v>
      </c>
      <c r="AI77" s="171"/>
      <c r="AK77" s="187">
        <v>5822</v>
      </c>
      <c r="AL77" s="187" t="s">
        <v>2262</v>
      </c>
      <c r="AM77" s="169"/>
      <c r="AO77" s="178"/>
      <c r="AP77" s="187">
        <v>5021</v>
      </c>
      <c r="AR77" s="169"/>
      <c r="AS77" s="187">
        <v>15718</v>
      </c>
      <c r="AT77" s="170"/>
    </row>
    <row r="78" spans="2:46" s="187" customFormat="1" hidden="1">
      <c r="B78" s="203"/>
      <c r="F78" s="237"/>
      <c r="G78" s="203"/>
      <c r="H78" s="200"/>
      <c r="I78" s="167"/>
      <c r="J78" s="168"/>
      <c r="K78" s="188"/>
      <c r="L78" s="188"/>
      <c r="M78" s="167"/>
      <c r="N78" s="168"/>
      <c r="S78" s="167"/>
      <c r="T78" s="168"/>
      <c r="U78" s="188"/>
      <c r="V78" s="188"/>
      <c r="W78" s="169"/>
      <c r="Z78" s="171"/>
      <c r="AA78" s="167"/>
      <c r="AB78" s="188"/>
      <c r="AC78" s="169"/>
      <c r="AF78" s="171"/>
      <c r="AG78" s="185" t="s">
        <v>2926</v>
      </c>
      <c r="AI78" s="171"/>
      <c r="AK78" s="187">
        <v>4359.97</v>
      </c>
      <c r="AM78" s="169"/>
      <c r="AO78" s="178"/>
      <c r="AP78" s="187">
        <v>4505</v>
      </c>
      <c r="AR78" s="169"/>
      <c r="AS78" s="187">
        <v>4610</v>
      </c>
      <c r="AT78" s="170"/>
    </row>
    <row r="79" spans="2:46" s="187" customFormat="1">
      <c r="B79" s="203">
        <v>8</v>
      </c>
      <c r="C79" s="187">
        <v>2</v>
      </c>
      <c r="F79" s="22">
        <f t="shared" ref="F79:F80" si="28">COUNT(B79:E79)</f>
        <v>2</v>
      </c>
      <c r="G79" s="203" t="s">
        <v>3243</v>
      </c>
      <c r="H79" s="200" t="s">
        <v>1873</v>
      </c>
      <c r="I79" s="167"/>
      <c r="J79" s="168"/>
      <c r="K79" s="188">
        <v>7368</v>
      </c>
      <c r="L79" s="188"/>
      <c r="M79" s="167">
        <v>11500</v>
      </c>
      <c r="N79" s="168"/>
      <c r="S79" s="167">
        <v>8378</v>
      </c>
      <c r="T79" s="168"/>
      <c r="U79" s="188">
        <v>10273</v>
      </c>
      <c r="V79" s="188"/>
      <c r="W79" s="169"/>
      <c r="Z79" s="171"/>
      <c r="AA79" s="167">
        <v>11555</v>
      </c>
      <c r="AB79" s="188"/>
      <c r="AC79" s="169"/>
      <c r="AF79" s="171">
        <f t="shared" ref="AF79:AF84" si="29">AA79-SUM(AC79:AE79)</f>
        <v>11555</v>
      </c>
      <c r="AG79" s="185"/>
      <c r="AI79" s="171"/>
      <c r="AM79" s="169"/>
      <c r="AO79" s="178"/>
      <c r="AR79" s="169"/>
      <c r="AT79" s="170"/>
    </row>
    <row r="80" spans="2:46" s="187" customFormat="1">
      <c r="B80" s="203">
        <v>8</v>
      </c>
      <c r="C80" s="187">
        <v>2</v>
      </c>
      <c r="D80" s="187">
        <v>1</v>
      </c>
      <c r="F80" s="22">
        <f t="shared" si="28"/>
        <v>3</v>
      </c>
      <c r="G80" s="203" t="s">
        <v>3234</v>
      </c>
      <c r="H80" s="200" t="s">
        <v>3476</v>
      </c>
      <c r="I80" s="167"/>
      <c r="J80" s="168"/>
      <c r="K80" s="188">
        <v>7368</v>
      </c>
      <c r="L80" s="188"/>
      <c r="M80" s="167">
        <v>11500</v>
      </c>
      <c r="N80" s="168"/>
      <c r="R80" s="187">
        <v>11500</v>
      </c>
      <c r="S80" s="167">
        <v>8378</v>
      </c>
      <c r="T80" s="168"/>
      <c r="U80" s="188">
        <v>10273</v>
      </c>
      <c r="V80" s="188"/>
      <c r="W80" s="169"/>
      <c r="Z80" s="168">
        <v>10273</v>
      </c>
      <c r="AA80" s="167">
        <v>11555</v>
      </c>
      <c r="AB80" s="188"/>
      <c r="AC80" s="169"/>
      <c r="AF80" s="171">
        <f t="shared" si="29"/>
        <v>11555</v>
      </c>
      <c r="AG80" s="185"/>
      <c r="AI80" s="171"/>
      <c r="AM80" s="169"/>
      <c r="AO80" s="178"/>
      <c r="AR80" s="169"/>
      <c r="AT80" s="170"/>
    </row>
    <row r="81" spans="2:46" s="187" customFormat="1">
      <c r="B81" s="203">
        <v>8</v>
      </c>
      <c r="C81" s="187">
        <v>2</v>
      </c>
      <c r="D81" s="187">
        <v>1</v>
      </c>
      <c r="E81" s="187">
        <v>1</v>
      </c>
      <c r="F81" s="237">
        <v>4</v>
      </c>
      <c r="G81" s="203" t="s">
        <v>4260</v>
      </c>
      <c r="H81" s="200" t="s">
        <v>2930</v>
      </c>
      <c r="I81" s="169"/>
      <c r="J81" s="171"/>
      <c r="K81" s="188">
        <v>7368</v>
      </c>
      <c r="L81" s="187" t="s">
        <v>2260</v>
      </c>
      <c r="M81" s="167">
        <v>11500</v>
      </c>
      <c r="N81" s="171" t="s">
        <v>1874</v>
      </c>
      <c r="S81" s="169">
        <v>8378</v>
      </c>
      <c r="T81" s="171" t="s">
        <v>1874</v>
      </c>
      <c r="U81" s="187">
        <v>9550</v>
      </c>
      <c r="V81" s="187" t="s">
        <v>1874</v>
      </c>
      <c r="W81" s="169"/>
      <c r="Z81" s="171">
        <v>9550</v>
      </c>
      <c r="AA81" s="169">
        <v>10920</v>
      </c>
      <c r="AC81" s="169"/>
      <c r="AF81" s="171">
        <f t="shared" si="29"/>
        <v>10920</v>
      </c>
      <c r="AG81" s="185"/>
      <c r="AI81" s="171"/>
      <c r="AM81" s="169"/>
      <c r="AO81" s="178"/>
      <c r="AR81" s="169"/>
      <c r="AT81" s="170"/>
    </row>
    <row r="82" spans="2:46" s="187" customFormat="1">
      <c r="B82" s="203">
        <v>8</v>
      </c>
      <c r="C82" s="187">
        <v>2</v>
      </c>
      <c r="D82" s="187">
        <v>1</v>
      </c>
      <c r="E82" s="187">
        <v>2</v>
      </c>
      <c r="F82" s="237">
        <v>4</v>
      </c>
      <c r="G82" s="203" t="s">
        <v>3930</v>
      </c>
      <c r="H82" s="200" t="s">
        <v>2928</v>
      </c>
      <c r="I82" s="169"/>
      <c r="J82" s="171"/>
      <c r="K82" s="188"/>
      <c r="M82" s="167"/>
      <c r="N82" s="171"/>
      <c r="S82" s="169"/>
      <c r="T82" s="171"/>
      <c r="U82" s="187">
        <v>198</v>
      </c>
      <c r="W82" s="169"/>
      <c r="Z82" s="171">
        <v>198</v>
      </c>
      <c r="AA82" s="169">
        <v>404</v>
      </c>
      <c r="AC82" s="169"/>
      <c r="AF82" s="171">
        <f t="shared" si="29"/>
        <v>404</v>
      </c>
      <c r="AG82" s="185"/>
      <c r="AI82" s="171"/>
      <c r="AM82" s="169"/>
      <c r="AO82" s="178"/>
      <c r="AR82" s="169"/>
      <c r="AT82" s="170"/>
    </row>
    <row r="83" spans="2:46" s="187" customFormat="1">
      <c r="B83" s="203">
        <v>8</v>
      </c>
      <c r="C83" s="187">
        <v>2</v>
      </c>
      <c r="D83" s="187">
        <v>1</v>
      </c>
      <c r="E83" s="187">
        <v>3</v>
      </c>
      <c r="F83" s="237">
        <v>4</v>
      </c>
      <c r="G83" s="203" t="s">
        <v>3931</v>
      </c>
      <c r="H83" s="200" t="s">
        <v>2929</v>
      </c>
      <c r="I83" s="169"/>
      <c r="J83" s="171"/>
      <c r="K83" s="188"/>
      <c r="M83" s="167"/>
      <c r="N83" s="171"/>
      <c r="S83" s="169"/>
      <c r="T83" s="171"/>
      <c r="U83" s="187">
        <v>210</v>
      </c>
      <c r="W83" s="169"/>
      <c r="Z83" s="171">
        <v>210</v>
      </c>
      <c r="AA83" s="169">
        <v>179</v>
      </c>
      <c r="AC83" s="169"/>
      <c r="AF83" s="171">
        <f t="shared" si="29"/>
        <v>179</v>
      </c>
      <c r="AG83" s="185"/>
      <c r="AI83" s="171"/>
      <c r="AM83" s="169"/>
      <c r="AO83" s="178"/>
      <c r="AR83" s="169"/>
      <c r="AT83" s="170"/>
    </row>
    <row r="84" spans="2:46" s="187" customFormat="1">
      <c r="B84" s="203">
        <v>8</v>
      </c>
      <c r="C84" s="187">
        <v>2</v>
      </c>
      <c r="D84" s="187">
        <v>1</v>
      </c>
      <c r="E84" s="187">
        <v>4</v>
      </c>
      <c r="F84" s="237">
        <v>4</v>
      </c>
      <c r="G84" s="203" t="s">
        <v>3932</v>
      </c>
      <c r="H84" s="200" t="s">
        <v>2927</v>
      </c>
      <c r="I84" s="169"/>
      <c r="J84" s="171"/>
      <c r="K84" s="188"/>
      <c r="M84" s="167"/>
      <c r="N84" s="171"/>
      <c r="S84" s="169"/>
      <c r="T84" s="171"/>
      <c r="U84" s="187">
        <v>315</v>
      </c>
      <c r="W84" s="169"/>
      <c r="Z84" s="171">
        <v>315</v>
      </c>
      <c r="AA84" s="169">
        <v>52</v>
      </c>
      <c r="AC84" s="169"/>
      <c r="AF84" s="171">
        <f t="shared" si="29"/>
        <v>52</v>
      </c>
      <c r="AG84" s="185"/>
      <c r="AI84" s="171"/>
      <c r="AM84" s="169"/>
      <c r="AO84" s="178"/>
      <c r="AR84" s="169"/>
      <c r="AT84" s="170"/>
    </row>
    <row r="85" spans="2:46" s="202" customFormat="1">
      <c r="B85" s="203">
        <v>9</v>
      </c>
      <c r="F85" s="22">
        <f t="shared" ref="F85:F108" si="30">COUNT(B85:E85)</f>
        <v>1</v>
      </c>
      <c r="G85" s="203" t="s">
        <v>3235</v>
      </c>
      <c r="H85" s="200" t="s">
        <v>1877</v>
      </c>
      <c r="I85" s="167">
        <v>125220</v>
      </c>
      <c r="J85" s="168"/>
      <c r="K85" s="188">
        <v>24.8</v>
      </c>
      <c r="L85" s="188"/>
      <c r="M85" s="167">
        <v>1</v>
      </c>
      <c r="N85" s="168"/>
      <c r="O85" s="187"/>
      <c r="P85" s="187"/>
      <c r="Q85" s="187">
        <v>1</v>
      </c>
      <c r="R85" s="187"/>
      <c r="S85" s="167">
        <v>5.0999999999999997E-2</v>
      </c>
      <c r="T85" s="168"/>
      <c r="U85" s="188">
        <v>1</v>
      </c>
      <c r="V85" s="188"/>
      <c r="W85" s="169"/>
      <c r="X85" s="187"/>
      <c r="Y85" s="187">
        <v>1</v>
      </c>
      <c r="Z85" s="171"/>
      <c r="AA85" s="167">
        <v>1</v>
      </c>
      <c r="AB85" s="188"/>
      <c r="AC85" s="169"/>
      <c r="AD85" s="187"/>
      <c r="AE85" s="187">
        <v>1</v>
      </c>
      <c r="AF85" s="171">
        <f t="shared" ref="AF85:AF87" si="31">AA85-SUM(AC85:AE85)</f>
        <v>0</v>
      </c>
      <c r="AG85" s="185"/>
      <c r="AH85" s="187"/>
      <c r="AI85" s="171"/>
      <c r="AJ85" s="187"/>
      <c r="AK85" s="187"/>
      <c r="AL85" s="187"/>
      <c r="AM85" s="169"/>
      <c r="AN85" s="187"/>
      <c r="AO85" s="178"/>
      <c r="AP85" s="187"/>
      <c r="AQ85" s="187"/>
      <c r="AR85" s="169"/>
      <c r="AS85" s="187"/>
      <c r="AT85" s="170"/>
    </row>
    <row r="86" spans="2:46" s="202" customFormat="1">
      <c r="B86" s="203">
        <v>9</v>
      </c>
      <c r="C86" s="202">
        <v>1</v>
      </c>
      <c r="F86" s="22">
        <f t="shared" si="30"/>
        <v>2</v>
      </c>
      <c r="G86" s="203" t="s">
        <v>401</v>
      </c>
      <c r="H86" s="200" t="s">
        <v>1877</v>
      </c>
      <c r="I86" s="167">
        <v>125220</v>
      </c>
      <c r="J86" s="168"/>
      <c r="K86" s="188">
        <v>24.8</v>
      </c>
      <c r="L86" s="188"/>
      <c r="M86" s="167">
        <v>1</v>
      </c>
      <c r="N86" s="168"/>
      <c r="O86" s="187"/>
      <c r="P86" s="187"/>
      <c r="Q86" s="187"/>
      <c r="R86" s="187"/>
      <c r="S86" s="167">
        <v>5.0999999999999997E-2</v>
      </c>
      <c r="T86" s="168"/>
      <c r="U86" s="188">
        <v>1</v>
      </c>
      <c r="V86" s="188"/>
      <c r="W86" s="169"/>
      <c r="X86" s="187"/>
      <c r="Y86" s="187"/>
      <c r="Z86" s="171"/>
      <c r="AA86" s="167">
        <v>1</v>
      </c>
      <c r="AB86" s="188"/>
      <c r="AC86" s="169"/>
      <c r="AD86" s="187"/>
      <c r="AE86" s="187">
        <v>1</v>
      </c>
      <c r="AF86" s="171">
        <f t="shared" si="31"/>
        <v>0</v>
      </c>
      <c r="AG86" s="185"/>
      <c r="AH86" s="187"/>
      <c r="AI86" s="171"/>
      <c r="AJ86" s="187"/>
      <c r="AK86" s="187"/>
      <c r="AL86" s="187"/>
      <c r="AM86" s="169"/>
      <c r="AN86" s="187"/>
      <c r="AO86" s="178"/>
      <c r="AP86" s="187"/>
      <c r="AQ86" s="187"/>
      <c r="AR86" s="169"/>
      <c r="AS86" s="187"/>
      <c r="AT86" s="170"/>
    </row>
    <row r="87" spans="2:46" s="202" customFormat="1">
      <c r="B87" s="203">
        <v>9</v>
      </c>
      <c r="C87" s="202">
        <v>1</v>
      </c>
      <c r="D87" s="202">
        <v>1</v>
      </c>
      <c r="F87" s="22">
        <f t="shared" si="30"/>
        <v>3</v>
      </c>
      <c r="G87" s="203" t="s">
        <v>402</v>
      </c>
      <c r="H87" s="200" t="s">
        <v>1877</v>
      </c>
      <c r="I87" s="167">
        <v>125220</v>
      </c>
      <c r="J87" s="168"/>
      <c r="K87" s="188">
        <v>24.8</v>
      </c>
      <c r="L87" s="188"/>
      <c r="M87" s="167">
        <v>1</v>
      </c>
      <c r="N87" s="168"/>
      <c r="O87" s="187"/>
      <c r="P87" s="187"/>
      <c r="Q87" s="187"/>
      <c r="R87" s="187"/>
      <c r="S87" s="167">
        <v>5.0999999999999997E-2</v>
      </c>
      <c r="T87" s="168"/>
      <c r="U87" s="188">
        <v>1</v>
      </c>
      <c r="V87" s="188"/>
      <c r="W87" s="169"/>
      <c r="X87" s="187"/>
      <c r="Y87" s="187"/>
      <c r="Z87" s="171"/>
      <c r="AA87" s="167">
        <v>1</v>
      </c>
      <c r="AB87" s="188"/>
      <c r="AC87" s="169"/>
      <c r="AD87" s="187"/>
      <c r="AE87" s="187">
        <v>1</v>
      </c>
      <c r="AF87" s="171">
        <f t="shared" si="31"/>
        <v>0</v>
      </c>
      <c r="AG87" s="185"/>
      <c r="AH87" s="187"/>
      <c r="AI87" s="171"/>
      <c r="AJ87" s="187"/>
      <c r="AK87" s="187"/>
      <c r="AL87" s="187"/>
      <c r="AM87" s="169"/>
      <c r="AN87" s="187"/>
      <c r="AO87" s="178"/>
      <c r="AP87" s="187"/>
      <c r="AQ87" s="187"/>
      <c r="AR87" s="169"/>
      <c r="AS87" s="187"/>
      <c r="AT87" s="170"/>
    </row>
    <row r="88" spans="2:46" s="202" customFormat="1">
      <c r="B88" s="203">
        <v>10</v>
      </c>
      <c r="F88" s="22">
        <f t="shared" si="30"/>
        <v>1</v>
      </c>
      <c r="G88" s="203" t="s">
        <v>1962</v>
      </c>
      <c r="H88" s="200" t="s">
        <v>520</v>
      </c>
      <c r="I88" s="175"/>
      <c r="J88" s="176"/>
      <c r="K88" s="188">
        <v>0</v>
      </c>
      <c r="L88" s="188"/>
      <c r="M88" s="167">
        <v>52</v>
      </c>
      <c r="N88" s="168"/>
      <c r="O88" s="187"/>
      <c r="P88" s="187"/>
      <c r="Q88" s="187"/>
      <c r="R88" s="187">
        <v>52</v>
      </c>
      <c r="S88" s="167">
        <v>0</v>
      </c>
      <c r="T88" s="168"/>
      <c r="U88" s="188">
        <v>65231</v>
      </c>
      <c r="V88" s="188"/>
      <c r="W88" s="169"/>
      <c r="X88" s="187"/>
      <c r="Y88" s="187"/>
      <c r="Z88" s="171">
        <v>65231</v>
      </c>
      <c r="AA88" s="167">
        <v>65231</v>
      </c>
      <c r="AB88" s="188"/>
      <c r="AC88" s="169"/>
      <c r="AD88" s="187"/>
      <c r="AE88" s="187"/>
      <c r="AF88" s="171">
        <f t="shared" ref="AF88:AF91" si="32">AA88-SUM(AC88:AE88)</f>
        <v>65231</v>
      </c>
      <c r="AG88" s="185"/>
      <c r="AH88" s="187"/>
      <c r="AI88" s="171"/>
      <c r="AJ88" s="187"/>
      <c r="AK88" s="187"/>
      <c r="AL88" s="187"/>
      <c r="AM88" s="169"/>
      <c r="AN88" s="187"/>
      <c r="AO88" s="178"/>
      <c r="AP88" s="187"/>
      <c r="AQ88" s="187"/>
      <c r="AR88" s="169"/>
      <c r="AS88" s="187"/>
      <c r="AT88" s="170"/>
    </row>
    <row r="89" spans="2:46" s="202" customFormat="1">
      <c r="B89" s="203">
        <v>10</v>
      </c>
      <c r="C89" s="202">
        <v>1</v>
      </c>
      <c r="F89" s="22">
        <f t="shared" si="30"/>
        <v>2</v>
      </c>
      <c r="G89" s="203" t="s">
        <v>416</v>
      </c>
      <c r="H89" s="200" t="s">
        <v>520</v>
      </c>
      <c r="I89" s="175"/>
      <c r="J89" s="176"/>
      <c r="K89" s="188">
        <v>0</v>
      </c>
      <c r="L89" s="188"/>
      <c r="M89" s="167">
        <v>52</v>
      </c>
      <c r="N89" s="168"/>
      <c r="O89" s="187"/>
      <c r="P89" s="187"/>
      <c r="Q89" s="187"/>
      <c r="R89" s="187"/>
      <c r="S89" s="167">
        <v>0</v>
      </c>
      <c r="T89" s="168"/>
      <c r="U89" s="188">
        <v>65231</v>
      </c>
      <c r="V89" s="188"/>
      <c r="W89" s="169"/>
      <c r="X89" s="187"/>
      <c r="Y89" s="187"/>
      <c r="Z89" s="171">
        <v>65000</v>
      </c>
      <c r="AA89" s="167">
        <v>65231</v>
      </c>
      <c r="AB89" s="188"/>
      <c r="AC89" s="169"/>
      <c r="AD89" s="187"/>
      <c r="AE89" s="187"/>
      <c r="AF89" s="171">
        <f t="shared" si="32"/>
        <v>65231</v>
      </c>
      <c r="AG89" s="185"/>
      <c r="AH89" s="187"/>
      <c r="AI89" s="171"/>
      <c r="AJ89" s="187"/>
      <c r="AK89" s="187"/>
      <c r="AL89" s="187"/>
      <c r="AM89" s="169"/>
      <c r="AN89" s="187"/>
      <c r="AO89" s="178"/>
      <c r="AP89" s="187"/>
      <c r="AQ89" s="187"/>
      <c r="AR89" s="169"/>
      <c r="AS89" s="187"/>
      <c r="AT89" s="170"/>
    </row>
    <row r="90" spans="2:46" s="202" customFormat="1">
      <c r="B90" s="203">
        <v>10</v>
      </c>
      <c r="C90" s="202">
        <v>1</v>
      </c>
      <c r="D90" s="202">
        <v>1</v>
      </c>
      <c r="F90" s="22">
        <f t="shared" si="30"/>
        <v>3</v>
      </c>
      <c r="G90" s="203" t="s">
        <v>418</v>
      </c>
      <c r="H90" s="202" t="s">
        <v>521</v>
      </c>
      <c r="I90" s="169"/>
      <c r="J90" s="171"/>
      <c r="K90" s="187"/>
      <c r="L90" s="187"/>
      <c r="M90" s="169"/>
      <c r="N90" s="171"/>
      <c r="O90" s="187"/>
      <c r="P90" s="187"/>
      <c r="Q90" s="187"/>
      <c r="R90" s="187"/>
      <c r="S90" s="169">
        <v>0</v>
      </c>
      <c r="T90" s="171"/>
      <c r="U90" s="187">
        <v>65000</v>
      </c>
      <c r="V90" s="188"/>
      <c r="W90" s="169"/>
      <c r="X90" s="187"/>
      <c r="Y90" s="187"/>
      <c r="Z90" s="171">
        <v>231</v>
      </c>
      <c r="AA90" s="169">
        <v>65000</v>
      </c>
      <c r="AB90" s="188"/>
      <c r="AC90" s="169"/>
      <c r="AD90" s="187"/>
      <c r="AE90" s="187"/>
      <c r="AF90" s="171">
        <f t="shared" si="32"/>
        <v>65000</v>
      </c>
      <c r="AG90" s="185"/>
      <c r="AH90" s="187"/>
      <c r="AI90" s="171"/>
      <c r="AJ90" s="187"/>
      <c r="AK90" s="187"/>
      <c r="AL90" s="187"/>
      <c r="AM90" s="169"/>
      <c r="AN90" s="187"/>
      <c r="AO90" s="178"/>
      <c r="AP90" s="187"/>
      <c r="AQ90" s="187"/>
      <c r="AR90" s="169"/>
      <c r="AS90" s="187"/>
      <c r="AT90" s="170"/>
    </row>
    <row r="91" spans="2:46" s="202" customFormat="1">
      <c r="B91" s="203">
        <v>10</v>
      </c>
      <c r="C91" s="202">
        <v>1</v>
      </c>
      <c r="D91" s="202">
        <v>2</v>
      </c>
      <c r="F91" s="22">
        <f t="shared" si="30"/>
        <v>3</v>
      </c>
      <c r="G91" s="203" t="s">
        <v>422</v>
      </c>
      <c r="H91" s="202" t="s">
        <v>522</v>
      </c>
      <c r="I91" s="169"/>
      <c r="J91" s="171"/>
      <c r="K91" s="187"/>
      <c r="L91" s="187"/>
      <c r="M91" s="169"/>
      <c r="N91" s="171"/>
      <c r="O91" s="187"/>
      <c r="P91" s="187"/>
      <c r="Q91" s="187"/>
      <c r="R91" s="187"/>
      <c r="S91" s="169">
        <v>52</v>
      </c>
      <c r="T91" s="171"/>
      <c r="U91" s="187">
        <v>231</v>
      </c>
      <c r="V91" s="188"/>
      <c r="W91" s="169"/>
      <c r="X91" s="187"/>
      <c r="Y91" s="187"/>
      <c r="Z91" s="171"/>
      <c r="AA91" s="169">
        <v>231</v>
      </c>
      <c r="AB91" s="188"/>
      <c r="AC91" s="169"/>
      <c r="AD91" s="187"/>
      <c r="AE91" s="187"/>
      <c r="AF91" s="171">
        <f t="shared" si="32"/>
        <v>231</v>
      </c>
      <c r="AG91" s="185"/>
      <c r="AH91" s="187"/>
      <c r="AI91" s="171"/>
      <c r="AJ91" s="187"/>
      <c r="AK91" s="187"/>
      <c r="AL91" s="187"/>
      <c r="AM91" s="169"/>
      <c r="AN91" s="187"/>
      <c r="AO91" s="178"/>
      <c r="AP91" s="187"/>
      <c r="AQ91" s="187"/>
      <c r="AR91" s="169"/>
      <c r="AS91" s="187"/>
      <c r="AT91" s="170"/>
    </row>
    <row r="92" spans="2:46" s="202" customFormat="1">
      <c r="B92" s="203">
        <v>11</v>
      </c>
      <c r="F92" s="22">
        <f t="shared" si="30"/>
        <v>1</v>
      </c>
      <c r="G92" s="203" t="s">
        <v>3216</v>
      </c>
      <c r="H92" s="200" t="s">
        <v>3477</v>
      </c>
      <c r="I92" s="167">
        <v>102985</v>
      </c>
      <c r="J92" s="168"/>
      <c r="K92" s="188">
        <v>109656</v>
      </c>
      <c r="L92" s="188"/>
      <c r="M92" s="167">
        <v>14901</v>
      </c>
      <c r="N92" s="168"/>
      <c r="O92" s="187">
        <f>O93</f>
        <v>0</v>
      </c>
      <c r="P92" s="187">
        <f t="shared" ref="P92:R92" si="33">P93</f>
        <v>0</v>
      </c>
      <c r="Q92" s="187">
        <f t="shared" si="33"/>
        <v>0</v>
      </c>
      <c r="R92" s="187">
        <f t="shared" si="33"/>
        <v>13400</v>
      </c>
      <c r="S92" s="167">
        <v>169007</v>
      </c>
      <c r="T92" s="168"/>
      <c r="U92" s="188">
        <v>11601</v>
      </c>
      <c r="V92" s="188"/>
      <c r="W92" s="169"/>
      <c r="X92" s="187"/>
      <c r="Y92" s="187"/>
      <c r="Z92" s="168">
        <v>11601</v>
      </c>
      <c r="AA92" s="167">
        <v>11581</v>
      </c>
      <c r="AB92" s="188"/>
      <c r="AC92" s="169"/>
      <c r="AD92" s="187"/>
      <c r="AE92" s="187"/>
      <c r="AF92" s="171">
        <f t="shared" ref="AF92:AF99" si="34">AA92-SUM(AC92:AE92)</f>
        <v>11581</v>
      </c>
      <c r="AG92" s="185"/>
      <c r="AH92" s="187"/>
      <c r="AI92" s="171"/>
      <c r="AJ92" s="187"/>
      <c r="AK92" s="187"/>
      <c r="AL92" s="187"/>
      <c r="AM92" s="169"/>
      <c r="AN92" s="187"/>
      <c r="AO92" s="178"/>
      <c r="AP92" s="187"/>
      <c r="AQ92" s="187"/>
      <c r="AR92" s="169"/>
      <c r="AS92" s="187"/>
      <c r="AT92" s="170"/>
    </row>
    <row r="93" spans="2:46" s="202" customFormat="1">
      <c r="B93" s="203">
        <v>11</v>
      </c>
      <c r="C93" s="202">
        <v>1</v>
      </c>
      <c r="F93" s="22">
        <f t="shared" si="30"/>
        <v>2</v>
      </c>
      <c r="G93" s="203" t="s">
        <v>3217</v>
      </c>
      <c r="H93" s="200" t="s">
        <v>1878</v>
      </c>
      <c r="I93" s="167"/>
      <c r="J93" s="168"/>
      <c r="K93" s="188">
        <v>109656</v>
      </c>
      <c r="L93" s="188"/>
      <c r="M93" s="167">
        <v>14901</v>
      </c>
      <c r="N93" s="168"/>
      <c r="O93" s="187">
        <f t="shared" ref="O93:Q93" si="35">O94</f>
        <v>0</v>
      </c>
      <c r="P93" s="187">
        <f t="shared" si="35"/>
        <v>0</v>
      </c>
      <c r="Q93" s="187">
        <f t="shared" si="35"/>
        <v>0</v>
      </c>
      <c r="R93" s="187">
        <f>R94</f>
        <v>13400</v>
      </c>
      <c r="S93" s="167">
        <v>164964</v>
      </c>
      <c r="T93" s="168"/>
      <c r="U93" s="188">
        <v>11601</v>
      </c>
      <c r="V93" s="188"/>
      <c r="W93" s="169"/>
      <c r="X93" s="187"/>
      <c r="Y93" s="187"/>
      <c r="Z93" s="168">
        <v>11601</v>
      </c>
      <c r="AA93" s="167">
        <v>11581</v>
      </c>
      <c r="AB93" s="188"/>
      <c r="AC93" s="169"/>
      <c r="AD93" s="187"/>
      <c r="AE93" s="187"/>
      <c r="AF93" s="171">
        <f t="shared" si="34"/>
        <v>11581</v>
      </c>
      <c r="AG93" s="185"/>
      <c r="AH93" s="187"/>
      <c r="AI93" s="171"/>
      <c r="AJ93" s="187"/>
      <c r="AK93" s="187"/>
      <c r="AL93" s="187"/>
      <c r="AM93" s="169"/>
      <c r="AN93" s="187"/>
      <c r="AO93" s="178"/>
      <c r="AP93" s="187"/>
      <c r="AQ93" s="187"/>
      <c r="AR93" s="169"/>
      <c r="AS93" s="187"/>
      <c r="AT93" s="170"/>
    </row>
    <row r="94" spans="2:46" s="202" customFormat="1">
      <c r="B94" s="203">
        <v>11</v>
      </c>
      <c r="C94" s="202">
        <v>1</v>
      </c>
      <c r="D94" s="202">
        <v>1</v>
      </c>
      <c r="F94" s="22">
        <f t="shared" si="30"/>
        <v>3</v>
      </c>
      <c r="G94" s="203" t="s">
        <v>1738</v>
      </c>
      <c r="H94" s="200" t="s">
        <v>1879</v>
      </c>
      <c r="I94" s="167"/>
      <c r="J94" s="168"/>
      <c r="K94" s="188">
        <v>7329.7</v>
      </c>
      <c r="L94" s="188"/>
      <c r="M94" s="167">
        <v>13400</v>
      </c>
      <c r="N94" s="168"/>
      <c r="O94" s="187"/>
      <c r="P94" s="187"/>
      <c r="Q94" s="187"/>
      <c r="R94" s="188">
        <v>13400</v>
      </c>
      <c r="S94" s="167">
        <v>7589</v>
      </c>
      <c r="T94" s="168"/>
      <c r="U94" s="188">
        <v>10700</v>
      </c>
      <c r="V94" s="188"/>
      <c r="W94" s="169"/>
      <c r="X94" s="187"/>
      <c r="Y94" s="187"/>
      <c r="Z94" s="168">
        <v>10700</v>
      </c>
      <c r="AA94" s="167">
        <v>10700</v>
      </c>
      <c r="AB94" s="188"/>
      <c r="AC94" s="169"/>
      <c r="AD94" s="187"/>
      <c r="AE94" s="187"/>
      <c r="AF94" s="171">
        <f t="shared" si="34"/>
        <v>10700</v>
      </c>
      <c r="AG94" s="185"/>
      <c r="AH94" s="187"/>
      <c r="AI94" s="171"/>
      <c r="AJ94" s="187"/>
      <c r="AK94" s="187"/>
      <c r="AL94" s="187"/>
      <c r="AM94" s="169"/>
      <c r="AN94" s="187"/>
      <c r="AO94" s="178"/>
      <c r="AP94" s="188"/>
      <c r="AQ94" s="188"/>
      <c r="AR94" s="167"/>
      <c r="AS94" s="187"/>
      <c r="AT94" s="170"/>
    </row>
    <row r="95" spans="2:46" s="202" customFormat="1">
      <c r="B95" s="203">
        <v>11</v>
      </c>
      <c r="C95" s="202">
        <v>1</v>
      </c>
      <c r="D95" s="202">
        <v>2</v>
      </c>
      <c r="F95" s="22">
        <f t="shared" si="30"/>
        <v>3</v>
      </c>
      <c r="G95" s="203" t="s">
        <v>1740</v>
      </c>
      <c r="H95" s="200" t="s">
        <v>1880</v>
      </c>
      <c r="I95" s="167"/>
      <c r="J95" s="168"/>
      <c r="K95" s="188">
        <v>496</v>
      </c>
      <c r="L95" s="188"/>
      <c r="M95" s="167">
        <v>1100</v>
      </c>
      <c r="N95" s="168"/>
      <c r="O95" s="187"/>
      <c r="P95" s="187"/>
      <c r="Q95" s="187"/>
      <c r="R95" s="188">
        <v>1100</v>
      </c>
      <c r="S95" s="167">
        <v>574.79999999999995</v>
      </c>
      <c r="T95" s="168"/>
      <c r="U95" s="188">
        <v>800</v>
      </c>
      <c r="V95" s="188"/>
      <c r="W95" s="169"/>
      <c r="X95" s="187"/>
      <c r="Y95" s="187"/>
      <c r="Z95" s="168">
        <v>800</v>
      </c>
      <c r="AA95" s="167">
        <v>800</v>
      </c>
      <c r="AB95" s="188"/>
      <c r="AC95" s="169"/>
      <c r="AD95" s="187"/>
      <c r="AE95" s="187"/>
      <c r="AF95" s="171">
        <f t="shared" si="34"/>
        <v>800</v>
      </c>
      <c r="AG95" s="185"/>
      <c r="AH95" s="187"/>
      <c r="AI95" s="171"/>
      <c r="AJ95" s="187"/>
      <c r="AK95" s="187"/>
      <c r="AL95" s="187"/>
      <c r="AM95" s="169"/>
      <c r="AN95" s="187"/>
      <c r="AO95" s="178"/>
      <c r="AP95" s="188"/>
      <c r="AQ95" s="188"/>
      <c r="AR95" s="167"/>
      <c r="AS95" s="187"/>
      <c r="AT95" s="170"/>
    </row>
    <row r="96" spans="2:46" s="202" customFormat="1">
      <c r="B96" s="203">
        <v>11</v>
      </c>
      <c r="C96" s="202">
        <v>1</v>
      </c>
      <c r="D96" s="202">
        <v>3</v>
      </c>
      <c r="F96" s="22">
        <f t="shared" si="30"/>
        <v>3</v>
      </c>
      <c r="G96" s="203" t="s">
        <v>2014</v>
      </c>
      <c r="H96" s="200" t="s">
        <v>1881</v>
      </c>
      <c r="I96" s="167"/>
      <c r="J96" s="168"/>
      <c r="K96" s="188">
        <v>56</v>
      </c>
      <c r="L96" s="188"/>
      <c r="M96" s="167">
        <v>280</v>
      </c>
      <c r="N96" s="168"/>
      <c r="O96" s="187"/>
      <c r="P96" s="187"/>
      <c r="Q96" s="187"/>
      <c r="R96" s="188">
        <v>280</v>
      </c>
      <c r="S96" s="167">
        <v>3.8</v>
      </c>
      <c r="T96" s="168"/>
      <c r="U96" s="188">
        <v>70</v>
      </c>
      <c r="V96" s="188"/>
      <c r="W96" s="169"/>
      <c r="X96" s="187"/>
      <c r="Y96" s="187"/>
      <c r="Z96" s="168">
        <v>70</v>
      </c>
      <c r="AA96" s="167">
        <v>60</v>
      </c>
      <c r="AB96" s="188"/>
      <c r="AC96" s="169"/>
      <c r="AD96" s="187"/>
      <c r="AE96" s="187"/>
      <c r="AF96" s="171">
        <f t="shared" si="34"/>
        <v>60</v>
      </c>
      <c r="AG96" s="185"/>
      <c r="AH96" s="187"/>
      <c r="AI96" s="171"/>
      <c r="AJ96" s="187"/>
      <c r="AK96" s="187"/>
      <c r="AL96" s="187"/>
      <c r="AM96" s="169"/>
      <c r="AN96" s="187"/>
      <c r="AO96" s="178"/>
      <c r="AP96" s="188"/>
      <c r="AQ96" s="188"/>
      <c r="AR96" s="167"/>
      <c r="AS96" s="187"/>
      <c r="AT96" s="170"/>
    </row>
    <row r="97" spans="2:46" s="202" customFormat="1">
      <c r="B97" s="203">
        <v>11</v>
      </c>
      <c r="C97" s="202">
        <v>1</v>
      </c>
      <c r="D97" s="202">
        <v>4</v>
      </c>
      <c r="F97" s="22">
        <f t="shared" si="30"/>
        <v>3</v>
      </c>
      <c r="G97" s="203" t="s">
        <v>2471</v>
      </c>
      <c r="H97" s="200" t="s">
        <v>1882</v>
      </c>
      <c r="I97" s="167"/>
      <c r="J97" s="168"/>
      <c r="K97" s="188">
        <v>0</v>
      </c>
      <c r="L97" s="188"/>
      <c r="M97" s="167">
        <v>120</v>
      </c>
      <c r="N97" s="168"/>
      <c r="O97" s="187"/>
      <c r="P97" s="187"/>
      <c r="Q97" s="187"/>
      <c r="R97" s="188">
        <v>120</v>
      </c>
      <c r="S97" s="167">
        <v>0.3</v>
      </c>
      <c r="T97" s="168"/>
      <c r="U97" s="188">
        <v>30</v>
      </c>
      <c r="V97" s="188"/>
      <c r="W97" s="169"/>
      <c r="X97" s="187"/>
      <c r="Y97" s="187"/>
      <c r="Z97" s="168">
        <v>30</v>
      </c>
      <c r="AA97" s="167">
        <v>20</v>
      </c>
      <c r="AB97" s="188"/>
      <c r="AC97" s="169"/>
      <c r="AD97" s="187"/>
      <c r="AE97" s="187"/>
      <c r="AF97" s="171">
        <f t="shared" si="34"/>
        <v>20</v>
      </c>
      <c r="AG97" s="185"/>
      <c r="AH97" s="187"/>
      <c r="AI97" s="171"/>
      <c r="AJ97" s="187"/>
      <c r="AK97" s="187"/>
      <c r="AL97" s="187"/>
      <c r="AM97" s="169"/>
      <c r="AN97" s="187"/>
      <c r="AO97" s="178"/>
      <c r="AP97" s="188"/>
      <c r="AQ97" s="188"/>
      <c r="AR97" s="167"/>
      <c r="AS97" s="187"/>
      <c r="AT97" s="170"/>
    </row>
    <row r="98" spans="2:46" s="202" customFormat="1">
      <c r="B98" s="203">
        <v>11</v>
      </c>
      <c r="C98" s="202">
        <v>1</v>
      </c>
      <c r="D98" s="202">
        <v>5</v>
      </c>
      <c r="F98" s="22">
        <f t="shared" si="30"/>
        <v>3</v>
      </c>
      <c r="G98" s="203" t="s">
        <v>2472</v>
      </c>
      <c r="H98" s="200" t="s">
        <v>763</v>
      </c>
      <c r="I98" s="167"/>
      <c r="J98" s="168"/>
      <c r="K98" s="188">
        <v>101774</v>
      </c>
      <c r="L98" s="188"/>
      <c r="M98" s="167">
        <v>1</v>
      </c>
      <c r="N98" s="168"/>
      <c r="O98" s="187"/>
      <c r="P98" s="187"/>
      <c r="Q98" s="187"/>
      <c r="R98" s="187">
        <v>1</v>
      </c>
      <c r="S98" s="167">
        <v>156796.5</v>
      </c>
      <c r="T98" s="168"/>
      <c r="U98" s="188">
        <v>1</v>
      </c>
      <c r="V98" s="188"/>
      <c r="W98" s="169"/>
      <c r="X98" s="187"/>
      <c r="Y98" s="187"/>
      <c r="Z98" s="168">
        <v>1</v>
      </c>
      <c r="AA98" s="167">
        <v>1</v>
      </c>
      <c r="AB98" s="188"/>
      <c r="AC98" s="169"/>
      <c r="AD98" s="187"/>
      <c r="AE98" s="187"/>
      <c r="AF98" s="171">
        <f t="shared" si="34"/>
        <v>1</v>
      </c>
      <c r="AG98" s="185"/>
      <c r="AH98" s="187"/>
      <c r="AI98" s="171"/>
      <c r="AJ98" s="187"/>
      <c r="AK98" s="187"/>
      <c r="AL98" s="187"/>
      <c r="AM98" s="169"/>
      <c r="AN98" s="187"/>
      <c r="AO98" s="178"/>
      <c r="AP98" s="187"/>
      <c r="AQ98" s="187"/>
      <c r="AR98" s="169"/>
      <c r="AS98" s="187"/>
      <c r="AT98" s="170"/>
    </row>
    <row r="99" spans="2:46" s="202" customFormat="1">
      <c r="B99" s="203">
        <v>11</v>
      </c>
      <c r="C99" s="202">
        <v>1</v>
      </c>
      <c r="D99" s="202">
        <v>5</v>
      </c>
      <c r="E99" s="202">
        <v>1</v>
      </c>
      <c r="F99" s="22">
        <f t="shared" si="30"/>
        <v>4</v>
      </c>
      <c r="G99" s="203" t="s">
        <v>3478</v>
      </c>
      <c r="H99" s="202" t="s">
        <v>1883</v>
      </c>
      <c r="I99" s="169"/>
      <c r="J99" s="171"/>
      <c r="K99" s="188">
        <v>101774</v>
      </c>
      <c r="L99" s="188"/>
      <c r="M99" s="167"/>
      <c r="N99" s="168"/>
      <c r="O99" s="187"/>
      <c r="P99" s="187"/>
      <c r="Q99" s="187"/>
      <c r="R99" s="187"/>
      <c r="S99" s="167"/>
      <c r="T99" s="168"/>
      <c r="U99" s="188"/>
      <c r="V99" s="188"/>
      <c r="W99" s="169"/>
      <c r="X99" s="187"/>
      <c r="Y99" s="187"/>
      <c r="Z99" s="168"/>
      <c r="AA99" s="167">
        <v>1</v>
      </c>
      <c r="AB99" s="188"/>
      <c r="AC99" s="169"/>
      <c r="AD99" s="187"/>
      <c r="AE99" s="187"/>
      <c r="AF99" s="168">
        <f t="shared" si="34"/>
        <v>1</v>
      </c>
      <c r="AG99" s="185"/>
      <c r="AH99" s="187"/>
      <c r="AI99" s="171"/>
      <c r="AJ99" s="187"/>
      <c r="AK99" s="187"/>
      <c r="AL99" s="187"/>
      <c r="AM99" s="169"/>
      <c r="AN99" s="187"/>
      <c r="AO99" s="178"/>
      <c r="AP99" s="187"/>
      <c r="AQ99" s="187"/>
      <c r="AR99" s="169"/>
      <c r="AS99" s="187"/>
      <c r="AT99" s="170"/>
    </row>
    <row r="100" spans="2:46" s="202" customFormat="1">
      <c r="B100" s="203">
        <v>11</v>
      </c>
      <c r="C100" s="202">
        <v>2</v>
      </c>
      <c r="F100" s="22">
        <f t="shared" si="30"/>
        <v>2</v>
      </c>
      <c r="G100" s="203" t="s">
        <v>3218</v>
      </c>
      <c r="H100" s="200" t="s">
        <v>2005</v>
      </c>
      <c r="I100" s="167"/>
      <c r="J100" s="168"/>
      <c r="K100" s="188"/>
      <c r="L100" s="188"/>
      <c r="M100" s="167"/>
      <c r="N100" s="168"/>
      <c r="O100" s="187"/>
      <c r="P100" s="187"/>
      <c r="Q100" s="187"/>
      <c r="R100" s="187"/>
      <c r="S100" s="167">
        <v>4042.5</v>
      </c>
      <c r="T100" s="168"/>
      <c r="U100" s="240"/>
      <c r="V100" s="240"/>
      <c r="W100" s="175"/>
      <c r="X100" s="205"/>
      <c r="Y100" s="205"/>
      <c r="Z100" s="232"/>
      <c r="AA100" s="231"/>
      <c r="AB100" s="240"/>
      <c r="AC100" s="175"/>
      <c r="AD100" s="205"/>
      <c r="AE100" s="205"/>
      <c r="AF100" s="176"/>
      <c r="AG100" s="185"/>
      <c r="AH100" s="187"/>
      <c r="AI100" s="171"/>
      <c r="AJ100" s="187"/>
      <c r="AK100" s="187"/>
      <c r="AL100" s="187"/>
      <c r="AM100" s="169"/>
      <c r="AN100" s="187"/>
      <c r="AO100" s="178"/>
      <c r="AP100" s="187"/>
      <c r="AQ100" s="187"/>
      <c r="AR100" s="169"/>
      <c r="AS100" s="187"/>
      <c r="AT100" s="170"/>
    </row>
    <row r="101" spans="2:46" s="202" customFormat="1">
      <c r="B101" s="203">
        <v>11</v>
      </c>
      <c r="C101" s="202">
        <v>2</v>
      </c>
      <c r="D101" s="202">
        <v>1</v>
      </c>
      <c r="F101" s="22">
        <f t="shared" si="30"/>
        <v>3</v>
      </c>
      <c r="G101" s="203" t="s">
        <v>581</v>
      </c>
      <c r="H101" s="200" t="s">
        <v>2005</v>
      </c>
      <c r="I101" s="167"/>
      <c r="J101" s="168"/>
      <c r="K101" s="188"/>
      <c r="L101" s="188"/>
      <c r="M101" s="167"/>
      <c r="N101" s="168"/>
      <c r="O101" s="187"/>
      <c r="P101" s="187"/>
      <c r="Q101" s="187"/>
      <c r="R101" s="187"/>
      <c r="S101" s="167">
        <v>4042.5</v>
      </c>
      <c r="T101" s="168"/>
      <c r="U101" s="240"/>
      <c r="V101" s="240"/>
      <c r="W101" s="175"/>
      <c r="X101" s="205"/>
      <c r="Y101" s="205"/>
      <c r="Z101" s="232"/>
      <c r="AA101" s="231"/>
      <c r="AB101" s="240"/>
      <c r="AC101" s="175"/>
      <c r="AD101" s="205"/>
      <c r="AE101" s="205"/>
      <c r="AF101" s="232"/>
      <c r="AG101" s="185"/>
      <c r="AH101" s="187"/>
      <c r="AI101" s="171"/>
      <c r="AJ101" s="187"/>
      <c r="AK101" s="187"/>
      <c r="AL101" s="187"/>
      <c r="AM101" s="169"/>
      <c r="AN101" s="187"/>
      <c r="AO101" s="178"/>
      <c r="AP101" s="187"/>
      <c r="AQ101" s="187"/>
      <c r="AR101" s="169"/>
      <c r="AS101" s="187"/>
      <c r="AT101" s="170"/>
    </row>
    <row r="102" spans="2:46" s="202" customFormat="1">
      <c r="B102" s="203">
        <v>11</v>
      </c>
      <c r="C102" s="202">
        <v>2</v>
      </c>
      <c r="D102" s="202">
        <v>1</v>
      </c>
      <c r="E102" s="202">
        <v>1</v>
      </c>
      <c r="F102" s="22">
        <f t="shared" si="30"/>
        <v>4</v>
      </c>
      <c r="G102" s="203" t="s">
        <v>3479</v>
      </c>
      <c r="H102" s="187" t="s">
        <v>3080</v>
      </c>
      <c r="I102" s="167"/>
      <c r="J102" s="168"/>
      <c r="K102" s="188"/>
      <c r="L102" s="188"/>
      <c r="M102" s="167"/>
      <c r="N102" s="168"/>
      <c r="O102" s="187"/>
      <c r="P102" s="187"/>
      <c r="Q102" s="187"/>
      <c r="R102" s="187"/>
      <c r="S102" s="167">
        <v>4042.5</v>
      </c>
      <c r="T102" s="168"/>
      <c r="U102" s="240"/>
      <c r="V102" s="240"/>
      <c r="W102" s="175"/>
      <c r="X102" s="205"/>
      <c r="Y102" s="205"/>
      <c r="Z102" s="232"/>
      <c r="AA102" s="231"/>
      <c r="AB102" s="240"/>
      <c r="AC102" s="175"/>
      <c r="AD102" s="205"/>
      <c r="AE102" s="205"/>
      <c r="AF102" s="232"/>
      <c r="AG102" s="185"/>
      <c r="AH102" s="187"/>
      <c r="AI102" s="171"/>
      <c r="AJ102" s="187"/>
      <c r="AK102" s="187"/>
      <c r="AL102" s="187"/>
      <c r="AM102" s="169"/>
      <c r="AN102" s="187"/>
      <c r="AO102" s="178"/>
      <c r="AP102" s="187"/>
      <c r="AQ102" s="187"/>
      <c r="AR102" s="169"/>
      <c r="AS102" s="187"/>
      <c r="AT102" s="170"/>
    </row>
    <row r="103" spans="2:46" s="202" customFormat="1">
      <c r="B103" s="203">
        <v>12</v>
      </c>
      <c r="F103" s="22">
        <f t="shared" si="30"/>
        <v>1</v>
      </c>
      <c r="G103" s="203" t="s">
        <v>3237</v>
      </c>
      <c r="H103" s="200" t="s">
        <v>1159</v>
      </c>
      <c r="I103" s="175"/>
      <c r="J103" s="176"/>
      <c r="K103" s="205"/>
      <c r="L103" s="205"/>
      <c r="M103" s="167">
        <v>1016</v>
      </c>
      <c r="N103" s="168"/>
      <c r="O103" s="187"/>
      <c r="P103" s="187"/>
      <c r="Q103" s="187"/>
      <c r="R103" s="187">
        <v>1016</v>
      </c>
      <c r="S103" s="167">
        <v>0</v>
      </c>
      <c r="T103" s="168"/>
      <c r="U103" s="188">
        <v>3941</v>
      </c>
      <c r="V103" s="188"/>
      <c r="W103" s="169"/>
      <c r="X103" s="187"/>
      <c r="Y103" s="187"/>
      <c r="Z103" s="168">
        <v>3941</v>
      </c>
      <c r="AA103" s="167">
        <v>42053</v>
      </c>
      <c r="AB103" s="188"/>
      <c r="AC103" s="169"/>
      <c r="AD103" s="187"/>
      <c r="AE103" s="187"/>
      <c r="AF103" s="171">
        <f t="shared" ref="AF103:AF104" si="36">AA103-SUM(AC103:AE103)</f>
        <v>42053</v>
      </c>
      <c r="AG103" s="185"/>
      <c r="AH103" s="187"/>
      <c r="AI103" s="171"/>
      <c r="AJ103" s="187"/>
      <c r="AK103" s="187"/>
      <c r="AL103" s="187"/>
      <c r="AM103" s="169"/>
      <c r="AN103" s="187"/>
      <c r="AO103" s="178"/>
      <c r="AP103" s="187"/>
      <c r="AQ103" s="187"/>
      <c r="AR103" s="169"/>
      <c r="AS103" s="187"/>
      <c r="AT103" s="170"/>
    </row>
    <row r="104" spans="2:46" s="202" customFormat="1">
      <c r="B104" s="203">
        <v>12</v>
      </c>
      <c r="C104" s="202">
        <v>1</v>
      </c>
      <c r="F104" s="22">
        <f t="shared" si="30"/>
        <v>2</v>
      </c>
      <c r="G104" s="203" t="s">
        <v>3480</v>
      </c>
      <c r="H104" s="200" t="s">
        <v>1159</v>
      </c>
      <c r="I104" s="175"/>
      <c r="J104" s="176"/>
      <c r="K104" s="205"/>
      <c r="L104" s="205"/>
      <c r="M104" s="167">
        <v>1016</v>
      </c>
      <c r="N104" s="168"/>
      <c r="O104" s="187"/>
      <c r="P104" s="187"/>
      <c r="Q104" s="187"/>
      <c r="R104" s="187"/>
      <c r="S104" s="167">
        <v>0</v>
      </c>
      <c r="T104" s="168"/>
      <c r="U104" s="188">
        <v>3941</v>
      </c>
      <c r="V104" s="188"/>
      <c r="W104" s="169"/>
      <c r="X104" s="187"/>
      <c r="Y104" s="187"/>
      <c r="Z104" s="168"/>
      <c r="AA104" s="167">
        <v>42053</v>
      </c>
      <c r="AB104" s="188"/>
      <c r="AC104" s="169"/>
      <c r="AD104" s="187"/>
      <c r="AE104" s="187"/>
      <c r="AF104" s="171">
        <f t="shared" si="36"/>
        <v>42053</v>
      </c>
      <c r="AG104" s="185"/>
      <c r="AH104" s="187"/>
      <c r="AI104" s="171"/>
      <c r="AJ104" s="187"/>
      <c r="AK104" s="187"/>
      <c r="AL104" s="187"/>
      <c r="AM104" s="169"/>
      <c r="AN104" s="187"/>
      <c r="AO104" s="178"/>
      <c r="AP104" s="187"/>
      <c r="AQ104" s="187"/>
      <c r="AR104" s="169"/>
      <c r="AS104" s="187"/>
      <c r="AT104" s="170"/>
    </row>
    <row r="105" spans="2:46" s="202" customFormat="1">
      <c r="B105" s="203">
        <v>12</v>
      </c>
      <c r="C105" s="202">
        <v>1</v>
      </c>
      <c r="D105" s="202">
        <v>1</v>
      </c>
      <c r="F105" s="22">
        <f t="shared" si="30"/>
        <v>3</v>
      </c>
      <c r="G105" s="203" t="s">
        <v>685</v>
      </c>
      <c r="H105" s="200" t="s">
        <v>1159</v>
      </c>
      <c r="I105" s="175"/>
      <c r="J105" s="176"/>
      <c r="K105" s="205"/>
      <c r="L105" s="205"/>
      <c r="M105" s="167">
        <v>1016</v>
      </c>
      <c r="N105" s="168"/>
      <c r="O105" s="187"/>
      <c r="P105" s="187"/>
      <c r="Q105" s="187"/>
      <c r="R105" s="187"/>
      <c r="S105" s="167">
        <v>0</v>
      </c>
      <c r="T105" s="168"/>
      <c r="U105" s="188">
        <v>3941</v>
      </c>
      <c r="V105" s="188"/>
      <c r="W105" s="169"/>
      <c r="X105" s="187"/>
      <c r="Y105" s="187"/>
      <c r="Z105" s="168"/>
      <c r="AA105" s="167">
        <v>42053</v>
      </c>
      <c r="AB105" s="188"/>
      <c r="AC105" s="169"/>
      <c r="AD105" s="187"/>
      <c r="AE105" s="187"/>
      <c r="AF105" s="168"/>
      <c r="AG105" s="185"/>
      <c r="AH105" s="187"/>
      <c r="AI105" s="171"/>
      <c r="AJ105" s="187"/>
      <c r="AK105" s="187"/>
      <c r="AL105" s="187"/>
      <c r="AM105" s="169"/>
      <c r="AN105" s="187"/>
      <c r="AO105" s="178"/>
      <c r="AP105" s="187"/>
      <c r="AQ105" s="187"/>
      <c r="AR105" s="169"/>
      <c r="AS105" s="187"/>
      <c r="AT105" s="170"/>
    </row>
    <row r="106" spans="2:46" s="202" customFormat="1">
      <c r="B106" s="203">
        <v>13</v>
      </c>
      <c r="F106" s="22">
        <f t="shared" si="30"/>
        <v>1</v>
      </c>
      <c r="G106" s="203" t="s">
        <v>2021</v>
      </c>
      <c r="H106" s="200" t="s">
        <v>3081</v>
      </c>
      <c r="I106" s="175"/>
      <c r="J106" s="176"/>
      <c r="K106" s="205"/>
      <c r="L106" s="205"/>
      <c r="M106" s="167"/>
      <c r="N106" s="168"/>
      <c r="O106" s="187"/>
      <c r="P106" s="187"/>
      <c r="Q106" s="187"/>
      <c r="R106" s="187"/>
      <c r="S106" s="167">
        <v>78807.5</v>
      </c>
      <c r="T106" s="168"/>
      <c r="U106" s="240"/>
      <c r="V106" s="240"/>
      <c r="W106" s="175"/>
      <c r="X106" s="205"/>
      <c r="Y106" s="205"/>
      <c r="Z106" s="232"/>
      <c r="AA106" s="231"/>
      <c r="AB106" s="240"/>
      <c r="AC106" s="175"/>
      <c r="AD106" s="205"/>
      <c r="AE106" s="205"/>
      <c r="AF106" s="232"/>
      <c r="AG106" s="185"/>
      <c r="AH106" s="187"/>
      <c r="AI106" s="171"/>
      <c r="AJ106" s="187"/>
      <c r="AK106" s="187"/>
      <c r="AL106" s="187"/>
      <c r="AM106" s="169"/>
      <c r="AN106" s="187"/>
      <c r="AO106" s="178"/>
      <c r="AP106" s="187"/>
      <c r="AQ106" s="187"/>
      <c r="AR106" s="169"/>
      <c r="AS106" s="187"/>
      <c r="AT106" s="170"/>
    </row>
    <row r="107" spans="2:46" s="202" customFormat="1">
      <c r="B107" s="203">
        <v>13</v>
      </c>
      <c r="C107" s="202">
        <v>1</v>
      </c>
      <c r="F107" s="22">
        <f t="shared" si="30"/>
        <v>2</v>
      </c>
      <c r="G107" s="203" t="s">
        <v>3196</v>
      </c>
      <c r="H107" s="200" t="s">
        <v>3081</v>
      </c>
      <c r="I107" s="175"/>
      <c r="J107" s="176"/>
      <c r="K107" s="205"/>
      <c r="L107" s="205"/>
      <c r="M107" s="167"/>
      <c r="N107" s="168"/>
      <c r="O107" s="187"/>
      <c r="P107" s="187"/>
      <c r="Q107" s="187"/>
      <c r="R107" s="187"/>
      <c r="S107" s="167">
        <v>78807.5</v>
      </c>
      <c r="T107" s="168"/>
      <c r="U107" s="240"/>
      <c r="V107" s="240"/>
      <c r="W107" s="175"/>
      <c r="X107" s="205"/>
      <c r="Y107" s="205"/>
      <c r="Z107" s="232"/>
      <c r="AA107" s="231"/>
      <c r="AB107" s="240"/>
      <c r="AC107" s="175"/>
      <c r="AD107" s="205"/>
      <c r="AE107" s="205"/>
      <c r="AF107" s="232"/>
      <c r="AG107" s="185"/>
      <c r="AH107" s="187"/>
      <c r="AI107" s="171"/>
      <c r="AJ107" s="187"/>
      <c r="AK107" s="187"/>
      <c r="AL107" s="187"/>
      <c r="AM107" s="169"/>
      <c r="AN107" s="187"/>
      <c r="AO107" s="178"/>
      <c r="AP107" s="187"/>
      <c r="AQ107" s="187"/>
      <c r="AR107" s="169"/>
      <c r="AS107" s="187"/>
      <c r="AT107" s="170"/>
    </row>
    <row r="108" spans="2:46" s="206" customFormat="1">
      <c r="B108" s="207">
        <v>13</v>
      </c>
      <c r="C108" s="206">
        <v>1</v>
      </c>
      <c r="D108" s="206">
        <v>1</v>
      </c>
      <c r="F108" s="22">
        <f t="shared" si="30"/>
        <v>3</v>
      </c>
      <c r="G108" s="207" t="s">
        <v>3481</v>
      </c>
      <c r="H108" s="208" t="s">
        <v>3081</v>
      </c>
      <c r="I108" s="209"/>
      <c r="J108" s="210"/>
      <c r="K108" s="211"/>
      <c r="L108" s="211"/>
      <c r="M108" s="212"/>
      <c r="N108" s="213"/>
      <c r="O108" s="214"/>
      <c r="P108" s="214"/>
      <c r="Q108" s="214"/>
      <c r="R108" s="214"/>
      <c r="S108" s="212">
        <v>78807.5</v>
      </c>
      <c r="T108" s="215" t="s">
        <v>3082</v>
      </c>
      <c r="U108" s="241"/>
      <c r="V108" s="242"/>
      <c r="W108" s="209"/>
      <c r="X108" s="211"/>
      <c r="Y108" s="211"/>
      <c r="Z108" s="243"/>
      <c r="AA108" s="209"/>
      <c r="AB108" s="242"/>
      <c r="AC108" s="209"/>
      <c r="AD108" s="211"/>
      <c r="AE108" s="211"/>
      <c r="AF108" s="243"/>
      <c r="AG108" s="218"/>
      <c r="AH108" s="214"/>
      <c r="AI108" s="215"/>
      <c r="AJ108" s="214"/>
      <c r="AK108" s="214"/>
      <c r="AL108" s="214"/>
      <c r="AM108" s="216"/>
      <c r="AN108" s="214"/>
      <c r="AO108" s="220"/>
      <c r="AP108" s="214"/>
      <c r="AQ108" s="214"/>
      <c r="AR108" s="216"/>
      <c r="AS108" s="214"/>
      <c r="AT108" s="224"/>
    </row>
    <row r="109" spans="2:46">
      <c r="B109" s="62" t="s">
        <v>566</v>
      </c>
      <c r="F109" s="22">
        <v>0</v>
      </c>
      <c r="G109" s="62" t="s">
        <v>566</v>
      </c>
    </row>
    <row r="110" spans="2:46" hidden="1">
      <c r="B110" s="62"/>
      <c r="H110" s="62" t="s">
        <v>561</v>
      </c>
      <c r="I110" s="167">
        <f>I111+I152</f>
        <v>1480111</v>
      </c>
      <c r="M110" s="167">
        <v>1472972</v>
      </c>
      <c r="S110" s="167">
        <v>1347722</v>
      </c>
      <c r="U110" s="63">
        <v>1502598</v>
      </c>
      <c r="W110" s="169">
        <v>5470</v>
      </c>
      <c r="X110" s="187">
        <v>89300</v>
      </c>
      <c r="Y110" s="187">
        <v>996404</v>
      </c>
      <c r="Z110" s="171">
        <v>411424</v>
      </c>
      <c r="AA110" s="167">
        <v>1533274</v>
      </c>
    </row>
    <row r="111" spans="2:46">
      <c r="B111" s="69">
        <v>1</v>
      </c>
      <c r="F111" s="22">
        <f t="shared" ref="F111:F114" si="37">COUNT(B111:E111)</f>
        <v>1</v>
      </c>
      <c r="G111" s="69" t="s">
        <v>3219</v>
      </c>
      <c r="H111" s="62" t="s">
        <v>1166</v>
      </c>
      <c r="I111" s="167">
        <v>1230447</v>
      </c>
      <c r="K111" s="63">
        <v>1315722</v>
      </c>
      <c r="L111" s="4" t="s">
        <v>2300</v>
      </c>
      <c r="M111" s="167">
        <v>1284641</v>
      </c>
      <c r="S111" s="167">
        <v>1169864</v>
      </c>
      <c r="U111" s="63">
        <v>1328181</v>
      </c>
      <c r="W111" s="189">
        <v>5470</v>
      </c>
      <c r="X111" s="187">
        <v>89300</v>
      </c>
      <c r="Y111" s="187">
        <v>956615</v>
      </c>
      <c r="Z111" s="171">
        <v>276796</v>
      </c>
      <c r="AA111" s="167">
        <v>1371060</v>
      </c>
      <c r="AC111" s="169">
        <v>11854</v>
      </c>
      <c r="AD111" s="187">
        <v>90000</v>
      </c>
      <c r="AE111" s="187">
        <v>985281</v>
      </c>
      <c r="AF111" s="171">
        <f t="shared" ref="AF111:AF116" si="38">AA111-SUM(AC111:AE111)</f>
        <v>283925</v>
      </c>
    </row>
    <row r="112" spans="2:46">
      <c r="B112" s="69">
        <v>1</v>
      </c>
      <c r="C112" s="64">
        <v>1</v>
      </c>
      <c r="F112" s="22">
        <f t="shared" si="37"/>
        <v>2</v>
      </c>
      <c r="G112" s="69" t="s">
        <v>3220</v>
      </c>
      <c r="H112" s="62" t="s">
        <v>1903</v>
      </c>
      <c r="I112" s="167">
        <v>1029975</v>
      </c>
      <c r="K112" s="63">
        <v>1035778</v>
      </c>
      <c r="M112" s="167">
        <v>1077588</v>
      </c>
      <c r="S112" s="167">
        <v>1004346</v>
      </c>
      <c r="U112" s="63">
        <v>1073072</v>
      </c>
      <c r="W112" s="169">
        <v>2175</v>
      </c>
      <c r="Y112" s="187">
        <v>794101</v>
      </c>
      <c r="Z112" s="171">
        <v>276796</v>
      </c>
      <c r="AA112" s="167">
        <v>1129024</v>
      </c>
      <c r="AC112" s="169">
        <v>1450</v>
      </c>
      <c r="AE112" s="187">
        <v>843649</v>
      </c>
      <c r="AF112" s="171">
        <f t="shared" si="38"/>
        <v>283925</v>
      </c>
    </row>
    <row r="113" spans="2:46">
      <c r="B113" s="69">
        <v>1</v>
      </c>
      <c r="C113" s="64">
        <v>1</v>
      </c>
      <c r="D113" s="64">
        <v>1</v>
      </c>
      <c r="F113" s="22">
        <f t="shared" si="37"/>
        <v>3</v>
      </c>
      <c r="G113" s="69" t="s">
        <v>531</v>
      </c>
      <c r="H113" s="62" t="s">
        <v>1904</v>
      </c>
      <c r="I113" s="167">
        <v>934336</v>
      </c>
      <c r="K113" s="63">
        <v>942277</v>
      </c>
      <c r="M113" s="167">
        <v>985015</v>
      </c>
      <c r="O113" s="4">
        <v>2175</v>
      </c>
      <c r="Q113" s="4">
        <v>748159</v>
      </c>
      <c r="R113" s="4">
        <v>226780</v>
      </c>
      <c r="S113" s="167">
        <v>905292</v>
      </c>
      <c r="U113" s="63">
        <v>966568</v>
      </c>
      <c r="W113" s="169">
        <v>2175</v>
      </c>
      <c r="Y113" s="187">
        <v>761404</v>
      </c>
      <c r="Z113" s="171">
        <v>202989</v>
      </c>
      <c r="AA113" s="167">
        <v>1012426</v>
      </c>
      <c r="AC113" s="169">
        <v>1450</v>
      </c>
      <c r="AE113" s="187">
        <v>807853</v>
      </c>
      <c r="AF113" s="171">
        <f t="shared" si="38"/>
        <v>203123</v>
      </c>
    </row>
    <row r="114" spans="2:46">
      <c r="B114" s="69">
        <v>1</v>
      </c>
      <c r="C114" s="64">
        <v>1</v>
      </c>
      <c r="D114" s="64">
        <v>1</v>
      </c>
      <c r="E114" s="64">
        <v>1</v>
      </c>
      <c r="F114" s="22">
        <f t="shared" si="37"/>
        <v>4</v>
      </c>
      <c r="G114" s="69" t="s">
        <v>3471</v>
      </c>
      <c r="H114" s="64" t="s">
        <v>9</v>
      </c>
      <c r="I114" s="169">
        <v>76086</v>
      </c>
      <c r="J114" s="171"/>
      <c r="K114" s="4">
        <v>86361</v>
      </c>
      <c r="L114" s="4"/>
      <c r="M114" s="169">
        <v>83986</v>
      </c>
      <c r="N114" s="171"/>
      <c r="Q114" s="4">
        <v>46506</v>
      </c>
      <c r="R114" s="4">
        <v>40918</v>
      </c>
      <c r="S114" s="169">
        <v>85997</v>
      </c>
      <c r="T114" s="171"/>
      <c r="U114" s="4">
        <v>83244</v>
      </c>
      <c r="Y114" s="187">
        <v>42615</v>
      </c>
      <c r="Z114" s="171">
        <v>40629</v>
      </c>
      <c r="AA114" s="169">
        <v>80102</v>
      </c>
      <c r="AE114" s="187">
        <v>42557</v>
      </c>
      <c r="AF114" s="171">
        <f t="shared" si="38"/>
        <v>37545</v>
      </c>
      <c r="AG114" s="185" t="s">
        <v>1905</v>
      </c>
      <c r="AK114" s="4">
        <v>82823</v>
      </c>
      <c r="AN114" s="187">
        <v>83986</v>
      </c>
      <c r="AO114" s="221" t="s">
        <v>1280</v>
      </c>
      <c r="AP114" s="4">
        <v>75911</v>
      </c>
      <c r="AS114" s="187">
        <v>76269</v>
      </c>
      <c r="AT114" s="170" t="s">
        <v>1550</v>
      </c>
    </row>
    <row r="115" spans="2:46" hidden="1">
      <c r="B115" s="62"/>
      <c r="H115" s="64"/>
      <c r="I115" s="169"/>
      <c r="J115" s="171"/>
      <c r="K115" s="4"/>
      <c r="L115" s="4"/>
      <c r="M115" s="169"/>
      <c r="N115" s="171"/>
      <c r="S115" s="169"/>
      <c r="T115" s="171"/>
      <c r="U115" s="4"/>
      <c r="AA115" s="169"/>
      <c r="AG115" s="189" t="s">
        <v>425</v>
      </c>
      <c r="AH115" s="187">
        <v>3585</v>
      </c>
      <c r="AK115" s="4">
        <v>3538</v>
      </c>
      <c r="AN115" s="187">
        <v>2115</v>
      </c>
      <c r="AO115" s="178" t="s">
        <v>886</v>
      </c>
      <c r="AP115" s="4">
        <v>10086</v>
      </c>
      <c r="AS115" s="187">
        <v>6591</v>
      </c>
      <c r="AT115" s="170" t="s">
        <v>878</v>
      </c>
    </row>
    <row r="116" spans="2:46">
      <c r="B116" s="69">
        <v>1</v>
      </c>
      <c r="C116" s="64">
        <v>1</v>
      </c>
      <c r="D116" s="64">
        <v>1</v>
      </c>
      <c r="E116" s="64">
        <v>2</v>
      </c>
      <c r="F116" s="22">
        <f t="shared" ref="F116" si="39">COUNT(B116:E116)</f>
        <v>4</v>
      </c>
      <c r="G116" s="69" t="s">
        <v>3472</v>
      </c>
      <c r="H116" s="64" t="s">
        <v>1906</v>
      </c>
      <c r="I116" s="169">
        <v>2039</v>
      </c>
      <c r="J116" s="171"/>
      <c r="K116" s="4">
        <v>16941</v>
      </c>
      <c r="L116" s="4"/>
      <c r="M116" s="169"/>
      <c r="N116" s="171"/>
      <c r="Q116" s="4">
        <v>12355</v>
      </c>
      <c r="R116" s="4">
        <v>4821</v>
      </c>
      <c r="S116" s="169">
        <v>15176</v>
      </c>
      <c r="T116" s="171"/>
      <c r="U116" s="4">
        <v>22095</v>
      </c>
      <c r="Y116" s="187">
        <v>18823</v>
      </c>
      <c r="Z116" s="171">
        <v>3272</v>
      </c>
      <c r="AA116" s="169">
        <v>15451</v>
      </c>
      <c r="AE116" s="187">
        <v>10940</v>
      </c>
      <c r="AF116" s="171">
        <f t="shared" si="38"/>
        <v>4511</v>
      </c>
      <c r="AG116" s="189" t="s">
        <v>850</v>
      </c>
      <c r="AK116" s="4">
        <v>2066</v>
      </c>
      <c r="AL116" s="66" t="s">
        <v>886</v>
      </c>
      <c r="AM116" s="177"/>
      <c r="AN116" s="187">
        <v>2067</v>
      </c>
      <c r="AO116" s="178" t="s">
        <v>886</v>
      </c>
      <c r="AP116" s="4">
        <v>2078</v>
      </c>
      <c r="AQ116" s="4" t="s">
        <v>886</v>
      </c>
      <c r="AS116" s="187">
        <v>4187</v>
      </c>
      <c r="AT116" s="170" t="s">
        <v>878</v>
      </c>
    </row>
    <row r="117" spans="2:46" hidden="1">
      <c r="B117" s="69"/>
      <c r="G117" s="69"/>
      <c r="H117" s="64"/>
      <c r="I117" s="169"/>
      <c r="J117" s="171"/>
      <c r="K117" s="4"/>
      <c r="L117" s="4"/>
      <c r="M117" s="169"/>
      <c r="N117" s="171"/>
      <c r="S117" s="169"/>
      <c r="T117" s="171"/>
      <c r="U117" s="4"/>
      <c r="AA117" s="169"/>
      <c r="AG117" s="185" t="s">
        <v>1907</v>
      </c>
      <c r="AK117" s="4">
        <v>1107</v>
      </c>
      <c r="AL117" s="66"/>
      <c r="AM117" s="177"/>
      <c r="AP117" s="4">
        <v>1107</v>
      </c>
      <c r="AS117" s="187">
        <v>1108</v>
      </c>
    </row>
    <row r="118" spans="2:46" hidden="1">
      <c r="B118" s="69"/>
      <c r="G118" s="69"/>
      <c r="H118" s="64"/>
      <c r="I118" s="169"/>
      <c r="J118" s="171"/>
      <c r="K118" s="4"/>
      <c r="L118" s="4"/>
      <c r="M118" s="169"/>
      <c r="N118" s="171"/>
      <c r="S118" s="169"/>
      <c r="T118" s="171"/>
      <c r="U118" s="4"/>
      <c r="AA118" s="169"/>
      <c r="AG118" s="185" t="s">
        <v>1908</v>
      </c>
      <c r="AK118" s="4">
        <v>3433.5</v>
      </c>
      <c r="AL118" s="66"/>
      <c r="AM118" s="177"/>
      <c r="AP118" s="4">
        <v>3433</v>
      </c>
      <c r="AS118" s="187">
        <v>2245</v>
      </c>
    </row>
    <row r="119" spans="2:46" hidden="1">
      <c r="B119" s="69"/>
      <c r="G119" s="69"/>
      <c r="H119" s="64"/>
      <c r="I119" s="169"/>
      <c r="J119" s="171"/>
      <c r="K119" s="4"/>
      <c r="L119" s="4"/>
      <c r="M119" s="169"/>
      <c r="N119" s="171"/>
      <c r="S119" s="169"/>
      <c r="T119" s="171"/>
      <c r="U119" s="4"/>
      <c r="AA119" s="169"/>
      <c r="AG119" s="185" t="s">
        <v>1909</v>
      </c>
      <c r="AK119" s="4">
        <v>7764</v>
      </c>
      <c r="AL119" s="66"/>
      <c r="AM119" s="177"/>
      <c r="AP119" s="4">
        <v>7013.6</v>
      </c>
      <c r="AS119" s="187">
        <v>13003</v>
      </c>
    </row>
    <row r="120" spans="2:46">
      <c r="B120" s="69">
        <v>1</v>
      </c>
      <c r="C120" s="64">
        <v>1</v>
      </c>
      <c r="D120" s="64">
        <v>1</v>
      </c>
      <c r="E120" s="64">
        <v>3</v>
      </c>
      <c r="F120" s="22">
        <f t="shared" ref="F120:F121" si="40">COUNT(B120:E120)</f>
        <v>4</v>
      </c>
      <c r="G120" s="69" t="s">
        <v>3473</v>
      </c>
      <c r="H120" s="64" t="s">
        <v>571</v>
      </c>
      <c r="I120" s="169">
        <v>686926</v>
      </c>
      <c r="J120" s="171"/>
      <c r="K120" s="4">
        <v>670351</v>
      </c>
      <c r="L120" s="4"/>
      <c r="M120" s="169">
        <v>695400</v>
      </c>
      <c r="N120" s="171"/>
      <c r="Q120" s="4">
        <v>518285</v>
      </c>
      <c r="R120" s="4">
        <v>177115</v>
      </c>
      <c r="S120" s="169">
        <v>654837</v>
      </c>
      <c r="T120" s="171"/>
      <c r="U120" s="4">
        <v>682478</v>
      </c>
      <c r="Y120" s="187">
        <v>528072</v>
      </c>
      <c r="Z120" s="171">
        <v>154406</v>
      </c>
      <c r="AA120" s="169">
        <v>721240</v>
      </c>
      <c r="AE120" s="187">
        <v>564981</v>
      </c>
      <c r="AF120" s="171">
        <f t="shared" ref="AF120:AF121" si="41">AA120-SUM(AC120:AE120)</f>
        <v>156259</v>
      </c>
    </row>
    <row r="121" spans="2:46">
      <c r="B121" s="69">
        <v>1</v>
      </c>
      <c r="C121" s="64">
        <v>1</v>
      </c>
      <c r="D121" s="64">
        <v>1</v>
      </c>
      <c r="E121" s="64">
        <v>4</v>
      </c>
      <c r="F121" s="22">
        <f t="shared" si="40"/>
        <v>4</v>
      </c>
      <c r="G121" s="69" t="s">
        <v>3496</v>
      </c>
      <c r="H121" s="64" t="s">
        <v>2932</v>
      </c>
      <c r="I121" s="169">
        <v>150334</v>
      </c>
      <c r="J121" s="171"/>
      <c r="K121" s="4">
        <v>164265</v>
      </c>
      <c r="L121" s="4"/>
      <c r="M121" s="169">
        <v>170006</v>
      </c>
      <c r="N121" s="171"/>
      <c r="Q121" s="4">
        <v>170006</v>
      </c>
      <c r="S121" s="169">
        <v>147358</v>
      </c>
      <c r="T121" s="171"/>
      <c r="U121" s="4">
        <v>170850</v>
      </c>
      <c r="Y121" s="187">
        <v>170850</v>
      </c>
      <c r="AA121" s="169">
        <v>188554</v>
      </c>
      <c r="AE121" s="187">
        <v>188554</v>
      </c>
      <c r="AF121" s="171">
        <f t="shared" si="41"/>
        <v>0</v>
      </c>
      <c r="AG121" s="189" t="s">
        <v>1910</v>
      </c>
      <c r="AK121" s="4">
        <v>163137</v>
      </c>
      <c r="AN121" s="187">
        <v>168667</v>
      </c>
      <c r="AP121" s="4">
        <v>146215</v>
      </c>
      <c r="AS121" s="187">
        <v>169518</v>
      </c>
    </row>
    <row r="122" spans="2:46" hidden="1">
      <c r="B122" s="69"/>
      <c r="G122" s="69"/>
      <c r="H122" s="64"/>
      <c r="I122" s="169"/>
      <c r="J122" s="171"/>
      <c r="K122" s="4"/>
      <c r="L122" s="4"/>
      <c r="M122" s="169"/>
      <c r="N122" s="171"/>
      <c r="S122" s="169"/>
      <c r="T122" s="171"/>
      <c r="U122" s="4"/>
      <c r="AA122" s="169"/>
      <c r="AG122" s="185" t="s">
        <v>1911</v>
      </c>
      <c r="AK122" s="4">
        <v>1005</v>
      </c>
      <c r="AP122" s="4">
        <v>1054</v>
      </c>
      <c r="AS122" s="187">
        <v>1240</v>
      </c>
    </row>
    <row r="123" spans="2:46">
      <c r="B123" s="69">
        <v>1</v>
      </c>
      <c r="C123" s="64">
        <v>1</v>
      </c>
      <c r="D123" s="64">
        <v>1</v>
      </c>
      <c r="E123" s="64">
        <v>5</v>
      </c>
      <c r="F123" s="22">
        <f t="shared" ref="F123:F127" si="42">COUNT(B123:E123)</f>
        <v>4</v>
      </c>
      <c r="G123" s="69" t="s">
        <v>3497</v>
      </c>
      <c r="H123" s="64" t="s">
        <v>1912</v>
      </c>
      <c r="I123" s="169">
        <v>3976</v>
      </c>
      <c r="J123" s="171"/>
      <c r="K123" s="4">
        <v>2263</v>
      </c>
      <c r="L123" s="4"/>
      <c r="M123" s="169">
        <v>3002</v>
      </c>
      <c r="N123" s="171"/>
      <c r="O123" s="4">
        <v>2175</v>
      </c>
      <c r="Q123" s="4">
        <v>827</v>
      </c>
      <c r="S123" s="169">
        <v>209</v>
      </c>
      <c r="T123" s="171"/>
      <c r="U123" s="4">
        <v>3002</v>
      </c>
      <c r="W123" s="169">
        <v>2175</v>
      </c>
      <c r="Y123" s="187">
        <v>827</v>
      </c>
      <c r="AA123" s="169">
        <v>2000</v>
      </c>
      <c r="AC123" s="169">
        <v>1450</v>
      </c>
      <c r="AE123" s="187">
        <v>550</v>
      </c>
      <c r="AF123" s="171">
        <f t="shared" ref="AF123:AF127" si="43">AA123-SUM(AC123:AE123)</f>
        <v>0</v>
      </c>
      <c r="AG123" s="189" t="s">
        <v>572</v>
      </c>
      <c r="AK123" s="4">
        <v>2263</v>
      </c>
      <c r="AL123" s="4" t="s">
        <v>2301</v>
      </c>
      <c r="AN123" s="187">
        <v>3000</v>
      </c>
      <c r="AP123" s="4">
        <v>209</v>
      </c>
      <c r="AS123" s="187">
        <v>3000</v>
      </c>
    </row>
    <row r="124" spans="2:46">
      <c r="B124" s="69">
        <v>1</v>
      </c>
      <c r="C124" s="64">
        <v>1</v>
      </c>
      <c r="D124" s="64">
        <v>1</v>
      </c>
      <c r="E124" s="64">
        <v>6</v>
      </c>
      <c r="F124" s="22">
        <f t="shared" si="42"/>
        <v>4</v>
      </c>
      <c r="G124" s="69" t="s">
        <v>3498</v>
      </c>
      <c r="H124" s="64" t="s">
        <v>1913</v>
      </c>
      <c r="I124" s="169"/>
      <c r="J124" s="171"/>
      <c r="K124" s="4">
        <v>1179</v>
      </c>
      <c r="L124" s="4"/>
      <c r="M124" s="169">
        <v>3507</v>
      </c>
      <c r="N124" s="171"/>
      <c r="R124" s="4">
        <v>3507</v>
      </c>
      <c r="S124" s="169">
        <v>1147.98</v>
      </c>
      <c r="T124" s="171"/>
      <c r="U124" s="4">
        <v>4177</v>
      </c>
      <c r="AA124" s="169">
        <v>4175</v>
      </c>
      <c r="AF124" s="171">
        <f t="shared" si="43"/>
        <v>4175</v>
      </c>
      <c r="AG124" s="185" t="s">
        <v>2933</v>
      </c>
      <c r="AP124" s="4">
        <v>1119.75</v>
      </c>
      <c r="AS124" s="187">
        <v>4148</v>
      </c>
    </row>
    <row r="125" spans="2:46">
      <c r="B125" s="69">
        <v>1</v>
      </c>
      <c r="C125" s="64">
        <v>1</v>
      </c>
      <c r="D125" s="64">
        <v>1</v>
      </c>
      <c r="E125" s="64">
        <v>7</v>
      </c>
      <c r="F125" s="22">
        <f t="shared" si="42"/>
        <v>4</v>
      </c>
      <c r="G125" s="69" t="s">
        <v>3499</v>
      </c>
      <c r="H125" s="64" t="s">
        <v>1914</v>
      </c>
      <c r="I125" s="169"/>
      <c r="J125" s="171"/>
      <c r="K125" s="4">
        <v>917</v>
      </c>
      <c r="L125" s="4"/>
      <c r="M125" s="169">
        <v>599</v>
      </c>
      <c r="N125" s="171"/>
      <c r="Q125" s="4">
        <v>180</v>
      </c>
      <c r="R125" s="4">
        <v>419</v>
      </c>
      <c r="S125" s="169">
        <v>567</v>
      </c>
      <c r="T125" s="171"/>
      <c r="U125" s="4">
        <v>722</v>
      </c>
      <c r="AA125" s="169">
        <v>904</v>
      </c>
      <c r="AE125" s="187">
        <v>271</v>
      </c>
      <c r="AF125" s="171">
        <f t="shared" si="43"/>
        <v>633</v>
      </c>
      <c r="AG125" s="189" t="s">
        <v>1111</v>
      </c>
      <c r="AP125" s="4">
        <v>408.66</v>
      </c>
      <c r="AQ125" s="4" t="s">
        <v>3189</v>
      </c>
      <c r="AS125" s="187">
        <v>475</v>
      </c>
      <c r="AT125" s="170" t="s">
        <v>2934</v>
      </c>
    </row>
    <row r="126" spans="2:46">
      <c r="B126" s="69">
        <v>1</v>
      </c>
      <c r="C126" s="64">
        <v>1</v>
      </c>
      <c r="D126" s="64">
        <v>2</v>
      </c>
      <c r="F126" s="22">
        <f t="shared" si="42"/>
        <v>3</v>
      </c>
      <c r="G126" s="69" t="s">
        <v>533</v>
      </c>
      <c r="H126" s="62" t="s">
        <v>4221</v>
      </c>
      <c r="I126" s="167">
        <v>95639</v>
      </c>
      <c r="K126" s="4">
        <v>93501</v>
      </c>
      <c r="L126" s="4"/>
      <c r="M126" s="167">
        <v>100474</v>
      </c>
      <c r="Q126" s="4">
        <v>30846</v>
      </c>
      <c r="R126" s="4">
        <v>69628</v>
      </c>
      <c r="S126" s="167">
        <v>99054</v>
      </c>
      <c r="U126" s="4">
        <v>106504</v>
      </c>
      <c r="AA126" s="167">
        <v>116598</v>
      </c>
      <c r="AE126" s="187">
        <v>35796</v>
      </c>
      <c r="AF126" s="171">
        <f t="shared" si="43"/>
        <v>80802</v>
      </c>
    </row>
    <row r="127" spans="2:46">
      <c r="B127" s="69">
        <v>1</v>
      </c>
      <c r="C127" s="64">
        <v>1</v>
      </c>
      <c r="D127" s="64">
        <v>2</v>
      </c>
      <c r="E127" s="64">
        <v>1</v>
      </c>
      <c r="F127" s="22">
        <f t="shared" si="42"/>
        <v>4</v>
      </c>
      <c r="G127" s="69" t="s">
        <v>3437</v>
      </c>
      <c r="H127" s="64" t="s">
        <v>1915</v>
      </c>
      <c r="I127" s="169"/>
      <c r="J127" s="171"/>
      <c r="K127" s="4">
        <v>93501</v>
      </c>
      <c r="L127" s="4"/>
      <c r="M127" s="167">
        <v>100474</v>
      </c>
      <c r="N127" s="171"/>
      <c r="Q127" s="4">
        <v>30846</v>
      </c>
      <c r="R127" s="4">
        <v>69628</v>
      </c>
      <c r="S127" s="169">
        <v>99054</v>
      </c>
      <c r="T127" s="171"/>
      <c r="U127" s="4">
        <v>106504</v>
      </c>
      <c r="Y127" s="187">
        <v>32697</v>
      </c>
      <c r="Z127" s="171">
        <v>73807</v>
      </c>
      <c r="AA127" s="167">
        <v>116598</v>
      </c>
      <c r="AE127" s="187">
        <v>35796</v>
      </c>
      <c r="AF127" s="171">
        <f t="shared" si="43"/>
        <v>80802</v>
      </c>
      <c r="AG127" s="189" t="s">
        <v>570</v>
      </c>
      <c r="AH127" s="187">
        <v>1902</v>
      </c>
      <c r="AK127" s="4">
        <v>1930</v>
      </c>
      <c r="AL127" s="66" t="s">
        <v>1592</v>
      </c>
      <c r="AM127" s="177"/>
      <c r="AN127" s="187">
        <v>1930</v>
      </c>
      <c r="AO127" s="178" t="s">
        <v>1592</v>
      </c>
      <c r="AP127" s="4">
        <v>1942</v>
      </c>
      <c r="AQ127" s="4" t="s">
        <v>886</v>
      </c>
      <c r="AS127" s="187">
        <v>4038</v>
      </c>
      <c r="AT127" s="170" t="s">
        <v>2935</v>
      </c>
    </row>
    <row r="128" spans="2:46" hidden="1">
      <c r="B128" s="69"/>
      <c r="G128" s="69"/>
      <c r="AG128" s="189" t="s">
        <v>1916</v>
      </c>
      <c r="AK128" s="4">
        <v>3412.5</v>
      </c>
      <c r="AL128" s="66"/>
      <c r="AM128" s="177"/>
      <c r="AP128" s="4">
        <v>3570</v>
      </c>
      <c r="AS128" s="187">
        <v>3885</v>
      </c>
    </row>
    <row r="129" spans="2:46" hidden="1">
      <c r="B129" s="69"/>
      <c r="G129" s="69"/>
      <c r="AG129" s="189" t="s">
        <v>1917</v>
      </c>
      <c r="AK129" s="4">
        <v>1863</v>
      </c>
      <c r="AL129" s="66"/>
      <c r="AM129" s="177"/>
      <c r="AP129" s="4">
        <v>2509</v>
      </c>
      <c r="AS129" s="187">
        <v>2520</v>
      </c>
    </row>
    <row r="130" spans="2:46" hidden="1">
      <c r="B130" s="62"/>
      <c r="AG130" s="189" t="s">
        <v>1918</v>
      </c>
      <c r="AH130" s="187">
        <v>13694</v>
      </c>
      <c r="AK130" s="4">
        <v>15739</v>
      </c>
      <c r="AN130" s="187">
        <v>20160</v>
      </c>
      <c r="AP130" s="4">
        <v>18677</v>
      </c>
      <c r="AS130" s="187">
        <v>20160</v>
      </c>
    </row>
    <row r="131" spans="2:46" hidden="1">
      <c r="B131" s="62"/>
      <c r="AG131" s="189" t="s">
        <v>1919</v>
      </c>
      <c r="AK131" s="4">
        <v>1484</v>
      </c>
      <c r="AP131" s="4">
        <v>2887</v>
      </c>
      <c r="AS131" s="187">
        <v>2330</v>
      </c>
    </row>
    <row r="132" spans="2:46" hidden="1">
      <c r="B132" s="62"/>
      <c r="AG132" s="189" t="s">
        <v>1920</v>
      </c>
      <c r="AK132" s="4">
        <v>1089</v>
      </c>
      <c r="AS132" s="187">
        <v>1090</v>
      </c>
    </row>
    <row r="133" spans="2:46" hidden="1">
      <c r="B133" s="62"/>
      <c r="AG133" s="189" t="s">
        <v>573</v>
      </c>
      <c r="AH133" s="187">
        <v>64091</v>
      </c>
      <c r="AK133" s="4">
        <v>58761</v>
      </c>
      <c r="AN133" s="187">
        <v>59850</v>
      </c>
      <c r="AP133" s="4">
        <v>60357</v>
      </c>
      <c r="AS133" s="187">
        <v>62850</v>
      </c>
    </row>
    <row r="134" spans="2:46" hidden="1">
      <c r="B134" s="62"/>
      <c r="AG134" s="189" t="s">
        <v>1921</v>
      </c>
      <c r="AK134" s="4">
        <v>8291</v>
      </c>
      <c r="AP134" s="4">
        <v>8268</v>
      </c>
      <c r="AS134" s="187">
        <v>8293</v>
      </c>
    </row>
    <row r="135" spans="2:46">
      <c r="B135" s="69">
        <v>1</v>
      </c>
      <c r="C135" s="64">
        <v>2</v>
      </c>
      <c r="F135" s="22">
        <f t="shared" ref="F135:F137" si="44">COUNT(B135:E135)</f>
        <v>2</v>
      </c>
      <c r="G135" s="69" t="s">
        <v>537</v>
      </c>
      <c r="H135" s="62" t="s">
        <v>1922</v>
      </c>
      <c r="S135" s="167">
        <v>165518</v>
      </c>
      <c r="U135" s="63">
        <v>255109</v>
      </c>
      <c r="AA135" s="167">
        <v>242036</v>
      </c>
      <c r="AC135" s="169">
        <v>10404</v>
      </c>
      <c r="AD135" s="187">
        <v>90000</v>
      </c>
      <c r="AE135" s="187">
        <v>141632</v>
      </c>
      <c r="AF135" s="171">
        <f t="shared" ref="AF135:AF137" si="45">AA135-SUM(AC135:AE135)</f>
        <v>0</v>
      </c>
      <c r="AG135" s="189"/>
    </row>
    <row r="136" spans="2:46">
      <c r="B136" s="69">
        <v>1</v>
      </c>
      <c r="C136" s="64">
        <v>2</v>
      </c>
      <c r="D136" s="64">
        <v>1</v>
      </c>
      <c r="F136" s="22">
        <f t="shared" si="44"/>
        <v>3</v>
      </c>
      <c r="G136" s="69" t="s">
        <v>550</v>
      </c>
      <c r="H136" s="62" t="s">
        <v>1922</v>
      </c>
      <c r="I136" s="167">
        <v>200472</v>
      </c>
      <c r="K136" s="63">
        <v>210562</v>
      </c>
      <c r="M136" s="167">
        <v>207053</v>
      </c>
      <c r="Q136" s="4">
        <v>50800</v>
      </c>
      <c r="R136" s="4">
        <v>156253</v>
      </c>
      <c r="S136" s="167">
        <v>165518</v>
      </c>
      <c r="U136" s="63">
        <v>255109</v>
      </c>
      <c r="W136" s="169">
        <v>3295</v>
      </c>
      <c r="X136" s="187">
        <v>89300</v>
      </c>
      <c r="Y136" s="187">
        <v>162514</v>
      </c>
      <c r="AA136" s="167">
        <v>242036</v>
      </c>
      <c r="AC136" s="169">
        <v>10404</v>
      </c>
      <c r="AD136" s="187">
        <v>90000</v>
      </c>
      <c r="AE136" s="187">
        <v>141632</v>
      </c>
      <c r="AF136" s="171">
        <f t="shared" si="45"/>
        <v>0</v>
      </c>
    </row>
    <row r="137" spans="2:46">
      <c r="B137" s="69">
        <v>1</v>
      </c>
      <c r="C137" s="64">
        <v>2</v>
      </c>
      <c r="D137" s="64">
        <v>1</v>
      </c>
      <c r="E137" s="64">
        <v>1</v>
      </c>
      <c r="F137" s="22">
        <f t="shared" si="44"/>
        <v>4</v>
      </c>
      <c r="G137" s="69" t="s">
        <v>3474</v>
      </c>
      <c r="H137" s="64" t="s">
        <v>1923</v>
      </c>
      <c r="I137" s="169"/>
      <c r="J137" s="171"/>
      <c r="K137" s="4">
        <v>147516</v>
      </c>
      <c r="L137" s="4"/>
      <c r="M137" s="169">
        <v>150863</v>
      </c>
      <c r="N137" s="171"/>
      <c r="R137" s="4">
        <v>150863</v>
      </c>
      <c r="S137" s="169">
        <v>105699.6</v>
      </c>
      <c r="T137" s="171"/>
      <c r="U137" s="4">
        <v>181054</v>
      </c>
      <c r="W137" s="169">
        <v>3295</v>
      </c>
      <c r="X137" s="187">
        <v>25700</v>
      </c>
      <c r="Y137" s="187">
        <v>152059</v>
      </c>
      <c r="AA137" s="169">
        <v>216634</v>
      </c>
      <c r="AC137" s="169">
        <v>10404</v>
      </c>
      <c r="AD137" s="187">
        <v>90000</v>
      </c>
      <c r="AE137" s="187">
        <v>116230</v>
      </c>
      <c r="AF137" s="171">
        <f t="shared" si="45"/>
        <v>0</v>
      </c>
      <c r="AG137" s="189" t="s">
        <v>574</v>
      </c>
      <c r="AH137" s="187">
        <v>27898</v>
      </c>
      <c r="AK137" s="4">
        <v>45233.8</v>
      </c>
      <c r="AN137" s="187">
        <v>18403</v>
      </c>
      <c r="AP137" s="4">
        <v>13156</v>
      </c>
      <c r="AS137" s="187">
        <v>4703</v>
      </c>
    </row>
    <row r="138" spans="2:46" s="66" customFormat="1" hidden="1">
      <c r="B138" s="62"/>
      <c r="F138" s="238"/>
      <c r="G138" s="62"/>
      <c r="H138" s="62"/>
      <c r="I138" s="167"/>
      <c r="J138" s="168"/>
      <c r="K138" s="63"/>
      <c r="L138" s="63"/>
      <c r="M138" s="167"/>
      <c r="N138" s="168"/>
      <c r="O138" s="4"/>
      <c r="P138" s="4"/>
      <c r="Q138" s="4"/>
      <c r="R138" s="4"/>
      <c r="S138" s="167"/>
      <c r="T138" s="168"/>
      <c r="U138" s="63"/>
      <c r="V138" s="63"/>
      <c r="W138" s="169"/>
      <c r="X138" s="187"/>
      <c r="Y138" s="187"/>
      <c r="Z138" s="171"/>
      <c r="AA138" s="167"/>
      <c r="AB138" s="63"/>
      <c r="AC138" s="169"/>
      <c r="AD138" s="187"/>
      <c r="AE138" s="187"/>
      <c r="AF138" s="171"/>
      <c r="AG138" s="189" t="s">
        <v>575</v>
      </c>
      <c r="AH138" s="187">
        <v>9324</v>
      </c>
      <c r="AI138" s="171"/>
      <c r="AJ138" s="4"/>
      <c r="AK138" s="4"/>
      <c r="AL138" s="4"/>
      <c r="AM138" s="169"/>
      <c r="AN138" s="205"/>
      <c r="AO138" s="178"/>
      <c r="AP138" s="4"/>
      <c r="AQ138" s="4"/>
      <c r="AR138" s="169"/>
      <c r="AS138" s="205"/>
      <c r="AT138" s="170"/>
    </row>
    <row r="139" spans="2:46" s="66" customFormat="1" hidden="1">
      <c r="B139" s="62"/>
      <c r="F139" s="238"/>
      <c r="G139" s="62"/>
      <c r="H139" s="62"/>
      <c r="I139" s="167"/>
      <c r="J139" s="168"/>
      <c r="K139" s="63"/>
      <c r="L139" s="63"/>
      <c r="M139" s="167"/>
      <c r="N139" s="168"/>
      <c r="O139" s="4"/>
      <c r="P139" s="4"/>
      <c r="Q139" s="4"/>
      <c r="R139" s="4"/>
      <c r="S139" s="167"/>
      <c r="T139" s="168"/>
      <c r="U139" s="63"/>
      <c r="V139" s="63"/>
      <c r="W139" s="169"/>
      <c r="X139" s="187"/>
      <c r="Y139" s="187"/>
      <c r="Z139" s="171"/>
      <c r="AA139" s="167"/>
      <c r="AB139" s="63"/>
      <c r="AC139" s="169"/>
      <c r="AD139" s="187"/>
      <c r="AE139" s="187"/>
      <c r="AF139" s="171"/>
      <c r="AG139" s="189" t="s">
        <v>1924</v>
      </c>
      <c r="AH139" s="187"/>
      <c r="AI139" s="171"/>
      <c r="AJ139" s="4"/>
      <c r="AK139" s="4">
        <v>1019</v>
      </c>
      <c r="AL139" s="4"/>
      <c r="AM139" s="169"/>
      <c r="AN139" s="205"/>
      <c r="AO139" s="178"/>
      <c r="AP139" s="4"/>
      <c r="AQ139" s="4"/>
      <c r="AR139" s="169"/>
      <c r="AS139" s="205"/>
      <c r="AT139" s="170"/>
    </row>
    <row r="140" spans="2:46" s="66" customFormat="1" hidden="1">
      <c r="B140" s="62"/>
      <c r="F140" s="238"/>
      <c r="G140" s="62"/>
      <c r="H140" s="62"/>
      <c r="I140" s="167"/>
      <c r="J140" s="168"/>
      <c r="K140" s="63"/>
      <c r="L140" s="63"/>
      <c r="M140" s="167"/>
      <c r="N140" s="168"/>
      <c r="O140" s="4"/>
      <c r="P140" s="4"/>
      <c r="Q140" s="4"/>
      <c r="R140" s="4"/>
      <c r="S140" s="167"/>
      <c r="T140" s="168"/>
      <c r="U140" s="63"/>
      <c r="V140" s="63"/>
      <c r="W140" s="169"/>
      <c r="X140" s="187"/>
      <c r="Y140" s="187"/>
      <c r="Z140" s="171"/>
      <c r="AA140" s="167"/>
      <c r="AB140" s="63"/>
      <c r="AC140" s="169"/>
      <c r="AD140" s="187"/>
      <c r="AE140" s="187"/>
      <c r="AF140" s="171"/>
      <c r="AG140" s="189" t="s">
        <v>1925</v>
      </c>
      <c r="AH140" s="187"/>
      <c r="AI140" s="171"/>
      <c r="AJ140" s="4"/>
      <c r="AK140" s="4">
        <v>3129</v>
      </c>
      <c r="AL140" s="4"/>
      <c r="AM140" s="169"/>
      <c r="AN140" s="205"/>
      <c r="AO140" s="178"/>
      <c r="AP140" s="4"/>
      <c r="AQ140" s="4"/>
      <c r="AR140" s="169"/>
      <c r="AS140" s="205"/>
      <c r="AT140" s="170"/>
    </row>
    <row r="141" spans="2:46" s="66" customFormat="1" hidden="1">
      <c r="B141" s="62"/>
      <c r="F141" s="238"/>
      <c r="G141" s="62"/>
      <c r="H141" s="62"/>
      <c r="I141" s="167"/>
      <c r="J141" s="168"/>
      <c r="K141" s="63"/>
      <c r="L141" s="63"/>
      <c r="M141" s="167"/>
      <c r="N141" s="168"/>
      <c r="S141" s="167"/>
      <c r="T141" s="168"/>
      <c r="U141" s="63"/>
      <c r="V141" s="63"/>
      <c r="W141" s="169"/>
      <c r="X141" s="187"/>
      <c r="Y141" s="187"/>
      <c r="Z141" s="171"/>
      <c r="AA141" s="167"/>
      <c r="AB141" s="63"/>
      <c r="AC141" s="169"/>
      <c r="AD141" s="187"/>
      <c r="AE141" s="187"/>
      <c r="AF141" s="171"/>
      <c r="AH141" s="187"/>
      <c r="AI141" s="171"/>
      <c r="AJ141" s="4"/>
      <c r="AK141" s="4"/>
      <c r="AL141" s="4"/>
      <c r="AM141" s="189" t="s">
        <v>2166</v>
      </c>
      <c r="AN141" s="205"/>
      <c r="AO141" s="178"/>
      <c r="AP141" s="66">
        <v>3727</v>
      </c>
      <c r="AQ141" s="66" t="s">
        <v>3191</v>
      </c>
      <c r="AR141" s="177"/>
      <c r="AS141" s="201">
        <v>6200</v>
      </c>
      <c r="AT141" s="170" t="s">
        <v>2939</v>
      </c>
    </row>
    <row r="142" spans="2:46" s="66" customFormat="1" hidden="1">
      <c r="B142" s="62"/>
      <c r="F142" s="238"/>
      <c r="G142" s="62"/>
      <c r="H142" s="62"/>
      <c r="I142" s="167"/>
      <c r="J142" s="168"/>
      <c r="K142" s="63"/>
      <c r="L142" s="63"/>
      <c r="M142" s="167"/>
      <c r="N142" s="168"/>
      <c r="S142" s="167"/>
      <c r="T142" s="168"/>
      <c r="U142" s="63"/>
      <c r="V142" s="63"/>
      <c r="W142" s="169"/>
      <c r="X142" s="187"/>
      <c r="Y142" s="187"/>
      <c r="Z142" s="171"/>
      <c r="AA142" s="167"/>
      <c r="AB142" s="63"/>
      <c r="AC142" s="169"/>
      <c r="AD142" s="187"/>
      <c r="AE142" s="187"/>
      <c r="AF142" s="171"/>
      <c r="AH142" s="187"/>
      <c r="AI142" s="171"/>
      <c r="AJ142" s="4"/>
      <c r="AK142" s="4"/>
      <c r="AL142" s="4"/>
      <c r="AM142" s="169"/>
      <c r="AN142" s="205"/>
      <c r="AO142" s="178"/>
      <c r="AR142" s="189" t="s">
        <v>2940</v>
      </c>
      <c r="AS142" s="201">
        <v>6279</v>
      </c>
      <c r="AT142" s="170"/>
    </row>
    <row r="143" spans="2:46" s="66" customFormat="1" hidden="1">
      <c r="B143" s="62"/>
      <c r="F143" s="238"/>
      <c r="G143" s="62"/>
      <c r="H143" s="62"/>
      <c r="I143" s="167"/>
      <c r="J143" s="168"/>
      <c r="K143" s="63"/>
      <c r="L143" s="63"/>
      <c r="M143" s="167"/>
      <c r="N143" s="168"/>
      <c r="O143" s="4"/>
      <c r="P143" s="4"/>
      <c r="Q143" s="4"/>
      <c r="R143" s="4"/>
      <c r="S143" s="167"/>
      <c r="T143" s="168"/>
      <c r="U143" s="63"/>
      <c r="V143" s="63"/>
      <c r="W143" s="169"/>
      <c r="X143" s="187"/>
      <c r="Y143" s="187"/>
      <c r="Z143" s="171"/>
      <c r="AA143" s="167"/>
      <c r="AB143" s="63"/>
      <c r="AC143" s="169"/>
      <c r="AD143" s="187"/>
      <c r="AE143" s="187"/>
      <c r="AF143" s="171"/>
      <c r="AG143" s="189" t="s">
        <v>762</v>
      </c>
      <c r="AH143" s="205"/>
      <c r="AI143" s="176"/>
      <c r="AJ143" s="31"/>
      <c r="AK143" s="4"/>
      <c r="AL143" s="31"/>
      <c r="AM143" s="175"/>
      <c r="AN143" s="187">
        <v>101136</v>
      </c>
      <c r="AO143" s="178"/>
      <c r="AP143" s="4">
        <v>87664.5</v>
      </c>
      <c r="AQ143" s="4" t="s">
        <v>3190</v>
      </c>
      <c r="AR143" s="169"/>
      <c r="AS143" s="187">
        <v>130640</v>
      </c>
      <c r="AT143" s="170" t="s">
        <v>2936</v>
      </c>
    </row>
    <row r="144" spans="2:46" s="66" customFormat="1" hidden="1">
      <c r="B144" s="62"/>
      <c r="F144" s="238"/>
      <c r="G144" s="62"/>
      <c r="H144" s="62"/>
      <c r="I144" s="167"/>
      <c r="J144" s="168"/>
      <c r="K144" s="63"/>
      <c r="L144" s="63"/>
      <c r="M144" s="167"/>
      <c r="N144" s="168"/>
      <c r="O144" s="4"/>
      <c r="P144" s="4"/>
      <c r="Q144" s="4"/>
      <c r="R144" s="4"/>
      <c r="S144" s="167"/>
      <c r="T144" s="168"/>
      <c r="U144" s="63"/>
      <c r="V144" s="63"/>
      <c r="W144" s="169"/>
      <c r="X144" s="187"/>
      <c r="Y144" s="187"/>
      <c r="Z144" s="171"/>
      <c r="AA144" s="167"/>
      <c r="AB144" s="63"/>
      <c r="AC144" s="169"/>
      <c r="AD144" s="187"/>
      <c r="AE144" s="187"/>
      <c r="AF144" s="171"/>
      <c r="AG144" s="189" t="s">
        <v>1926</v>
      </c>
      <c r="AH144" s="205"/>
      <c r="AI144" s="176"/>
      <c r="AJ144" s="31"/>
      <c r="AK144" s="4">
        <v>16695</v>
      </c>
      <c r="AL144" s="31"/>
      <c r="AM144" s="175"/>
      <c r="AN144" s="205"/>
      <c r="AO144" s="178"/>
      <c r="AP144" s="4"/>
      <c r="AQ144" s="4"/>
      <c r="AR144" s="169"/>
      <c r="AS144" s="205"/>
      <c r="AT144" s="170"/>
    </row>
    <row r="145" spans="2:47" s="66" customFormat="1" hidden="1">
      <c r="B145" s="62"/>
      <c r="F145" s="238"/>
      <c r="G145" s="62"/>
      <c r="H145" s="62"/>
      <c r="I145" s="167"/>
      <c r="J145" s="168"/>
      <c r="K145" s="63"/>
      <c r="L145" s="63"/>
      <c r="M145" s="167"/>
      <c r="N145" s="168"/>
      <c r="O145" s="4"/>
      <c r="P145" s="4"/>
      <c r="Q145" s="4"/>
      <c r="R145" s="4"/>
      <c r="S145" s="167"/>
      <c r="T145" s="168"/>
      <c r="U145" s="63"/>
      <c r="V145" s="63"/>
      <c r="W145" s="169"/>
      <c r="X145" s="187"/>
      <c r="Y145" s="187"/>
      <c r="Z145" s="171"/>
      <c r="AA145" s="167"/>
      <c r="AB145" s="63"/>
      <c r="AC145" s="169"/>
      <c r="AD145" s="187"/>
      <c r="AE145" s="187"/>
      <c r="AF145" s="171"/>
      <c r="AG145" s="189" t="s">
        <v>576</v>
      </c>
      <c r="AH145" s="187">
        <v>27878.5</v>
      </c>
      <c r="AI145" s="171"/>
      <c r="AJ145" s="4"/>
      <c r="AK145" s="4"/>
      <c r="AL145" s="4"/>
      <c r="AM145" s="169"/>
      <c r="AN145" s="205"/>
      <c r="AO145" s="178"/>
      <c r="AP145" s="4"/>
      <c r="AQ145" s="4"/>
      <c r="AR145" s="169"/>
      <c r="AS145" s="205"/>
      <c r="AT145" s="170"/>
    </row>
    <row r="146" spans="2:47" s="66" customFormat="1" hidden="1">
      <c r="B146" s="62"/>
      <c r="F146" s="238"/>
      <c r="G146" s="62"/>
      <c r="H146" s="62"/>
      <c r="I146" s="167"/>
      <c r="J146" s="168"/>
      <c r="K146" s="63"/>
      <c r="L146" s="63"/>
      <c r="M146" s="167"/>
      <c r="N146" s="168"/>
      <c r="O146" s="4"/>
      <c r="P146" s="4"/>
      <c r="Q146" s="4"/>
      <c r="R146" s="4"/>
      <c r="S146" s="167"/>
      <c r="T146" s="168"/>
      <c r="U146" s="63"/>
      <c r="V146" s="63"/>
      <c r="W146" s="169"/>
      <c r="X146" s="187"/>
      <c r="Y146" s="187"/>
      <c r="Z146" s="171"/>
      <c r="AA146" s="167"/>
      <c r="AB146" s="63"/>
      <c r="AC146" s="169"/>
      <c r="AD146" s="187"/>
      <c r="AE146" s="187"/>
      <c r="AF146" s="171"/>
      <c r="AG146" s="189" t="s">
        <v>577</v>
      </c>
      <c r="AH146" s="187">
        <v>16695</v>
      </c>
      <c r="AI146" s="171"/>
      <c r="AJ146" s="4"/>
      <c r="AK146" s="4">
        <f>13020.5+26880</f>
        <v>39900.5</v>
      </c>
      <c r="AL146" s="4"/>
      <c r="AM146" s="169"/>
      <c r="AN146" s="205"/>
      <c r="AO146" s="178"/>
      <c r="AP146" s="4"/>
      <c r="AQ146" s="4"/>
      <c r="AR146" s="169"/>
      <c r="AS146" s="205"/>
      <c r="AT146" s="170"/>
    </row>
    <row r="147" spans="2:47" s="66" customFormat="1" hidden="1">
      <c r="B147" s="62"/>
      <c r="F147" s="238"/>
      <c r="G147" s="62"/>
      <c r="H147" s="62"/>
      <c r="I147" s="167"/>
      <c r="J147" s="168"/>
      <c r="K147" s="63"/>
      <c r="L147" s="63"/>
      <c r="M147" s="167"/>
      <c r="N147" s="168"/>
      <c r="O147" s="4"/>
      <c r="P147" s="4"/>
      <c r="Q147" s="4"/>
      <c r="R147" s="4"/>
      <c r="S147" s="167"/>
      <c r="T147" s="168"/>
      <c r="U147" s="63"/>
      <c r="V147" s="63"/>
      <c r="W147" s="169"/>
      <c r="X147" s="187"/>
      <c r="Y147" s="187"/>
      <c r="Z147" s="171"/>
      <c r="AA147" s="167"/>
      <c r="AB147" s="63"/>
      <c r="AC147" s="169"/>
      <c r="AD147" s="187"/>
      <c r="AE147" s="187"/>
      <c r="AF147" s="171"/>
      <c r="AG147" s="189" t="s">
        <v>1927</v>
      </c>
      <c r="AH147" s="187"/>
      <c r="AI147" s="171"/>
      <c r="AJ147" s="4"/>
      <c r="AK147" s="4">
        <v>10973</v>
      </c>
      <c r="AL147" s="4"/>
      <c r="AM147" s="169"/>
      <c r="AN147" s="205"/>
      <c r="AO147" s="178"/>
      <c r="AP147" s="4"/>
      <c r="AQ147" s="4"/>
      <c r="AR147" s="189" t="s">
        <v>2937</v>
      </c>
      <c r="AS147" s="201">
        <v>7540</v>
      </c>
      <c r="AT147" s="170"/>
    </row>
    <row r="148" spans="2:47" s="66" customFormat="1" hidden="1">
      <c r="B148" s="62"/>
      <c r="F148" s="238"/>
      <c r="G148" s="62"/>
      <c r="H148" s="62"/>
      <c r="I148" s="167"/>
      <c r="J148" s="168"/>
      <c r="K148" s="63"/>
      <c r="L148" s="63"/>
      <c r="M148" s="167"/>
      <c r="N148" s="168"/>
      <c r="O148" s="4"/>
      <c r="P148" s="4"/>
      <c r="Q148" s="4"/>
      <c r="R148" s="4"/>
      <c r="S148" s="167"/>
      <c r="T148" s="168"/>
      <c r="U148" s="63"/>
      <c r="V148" s="63"/>
      <c r="W148" s="169"/>
      <c r="X148" s="187"/>
      <c r="Y148" s="187"/>
      <c r="Z148" s="171"/>
      <c r="AA148" s="167"/>
      <c r="AB148" s="63"/>
      <c r="AC148" s="169"/>
      <c r="AD148" s="187"/>
      <c r="AE148" s="187"/>
      <c r="AF148" s="171"/>
      <c r="AG148" s="189" t="s">
        <v>1928</v>
      </c>
      <c r="AH148" s="187"/>
      <c r="AI148" s="171"/>
      <c r="AJ148" s="4"/>
      <c r="AK148" s="4">
        <v>14490</v>
      </c>
      <c r="AL148" s="4"/>
      <c r="AM148" s="169"/>
      <c r="AN148" s="205"/>
      <c r="AO148" s="178"/>
      <c r="AP148" s="4"/>
      <c r="AQ148" s="4"/>
      <c r="AR148" s="189" t="s">
        <v>2938</v>
      </c>
      <c r="AS148" s="201">
        <v>24480</v>
      </c>
      <c r="AT148" s="170"/>
    </row>
    <row r="149" spans="2:47" s="66" customFormat="1">
      <c r="B149" s="69">
        <v>1</v>
      </c>
      <c r="C149" s="66">
        <v>2</v>
      </c>
      <c r="D149" s="66">
        <v>1</v>
      </c>
      <c r="E149" s="66">
        <v>2</v>
      </c>
      <c r="F149" s="22">
        <f t="shared" ref="F149" si="46">COUNT(B149:E149)</f>
        <v>4</v>
      </c>
      <c r="G149" s="69" t="s">
        <v>3500</v>
      </c>
      <c r="H149" s="66" t="s">
        <v>1929</v>
      </c>
      <c r="I149" s="177"/>
      <c r="J149" s="178"/>
      <c r="K149" s="71">
        <v>63046</v>
      </c>
      <c r="M149" s="169">
        <f>SUM(AN149:AN151)</f>
        <v>56190</v>
      </c>
      <c r="N149" s="171"/>
      <c r="O149" s="4"/>
      <c r="P149" s="4">
        <v>50800</v>
      </c>
      <c r="Q149" s="4">
        <v>5390</v>
      </c>
      <c r="R149" s="4"/>
      <c r="S149" s="169">
        <v>59818</v>
      </c>
      <c r="T149" s="171"/>
      <c r="U149" s="4">
        <v>74055</v>
      </c>
      <c r="V149" s="63"/>
      <c r="W149" s="169"/>
      <c r="X149" s="187">
        <v>63600</v>
      </c>
      <c r="Y149" s="187">
        <v>10455</v>
      </c>
      <c r="Z149" s="171"/>
      <c r="AA149" s="169">
        <v>25402</v>
      </c>
      <c r="AB149" s="63"/>
      <c r="AC149" s="169"/>
      <c r="AD149" s="187"/>
      <c r="AE149" s="187">
        <v>25402</v>
      </c>
      <c r="AF149" s="171">
        <f t="shared" ref="AF149" si="47">AA149-SUM(AC149:AE149)</f>
        <v>0</v>
      </c>
      <c r="AG149" s="189" t="s">
        <v>1168</v>
      </c>
      <c r="AH149" s="187">
        <v>77655</v>
      </c>
      <c r="AI149" s="171"/>
      <c r="AJ149" s="4"/>
      <c r="AK149" s="4">
        <v>51332</v>
      </c>
      <c r="AL149" s="4"/>
      <c r="AM149" s="169"/>
      <c r="AN149" s="187">
        <v>52775</v>
      </c>
      <c r="AO149" s="178"/>
      <c r="AP149" s="4">
        <v>59818</v>
      </c>
      <c r="AQ149" s="4"/>
      <c r="AR149" s="169"/>
      <c r="AS149" s="187">
        <v>64123</v>
      </c>
      <c r="AT149" s="170"/>
    </row>
    <row r="150" spans="2:47" s="66" customFormat="1" hidden="1">
      <c r="B150" s="62"/>
      <c r="F150" s="238"/>
      <c r="G150" s="62"/>
      <c r="H150" s="62"/>
      <c r="I150" s="167"/>
      <c r="J150" s="168"/>
      <c r="K150" s="63"/>
      <c r="L150" s="63"/>
      <c r="M150" s="167"/>
      <c r="N150" s="168"/>
      <c r="O150" s="4"/>
      <c r="P150" s="4"/>
      <c r="Q150" s="4"/>
      <c r="R150" s="4"/>
      <c r="S150" s="167"/>
      <c r="T150" s="168"/>
      <c r="U150" s="63"/>
      <c r="V150" s="63"/>
      <c r="W150" s="169"/>
      <c r="X150" s="187"/>
      <c r="Y150" s="187"/>
      <c r="Z150" s="171"/>
      <c r="AA150" s="167"/>
      <c r="AB150" s="63"/>
      <c r="AC150" s="169"/>
      <c r="AD150" s="187"/>
      <c r="AE150" s="187"/>
      <c r="AF150" s="171"/>
      <c r="AG150" s="189" t="s">
        <v>578</v>
      </c>
      <c r="AH150" s="187">
        <v>13950</v>
      </c>
      <c r="AI150" s="171"/>
      <c r="AJ150" s="4"/>
      <c r="AK150" s="4">
        <v>10545</v>
      </c>
      <c r="AL150" s="4"/>
      <c r="AM150" s="169"/>
      <c r="AN150" s="187">
        <v>2769</v>
      </c>
      <c r="AO150" s="178"/>
      <c r="AP150" s="4">
        <v>5434</v>
      </c>
      <c r="AQ150" s="4"/>
      <c r="AR150" s="169"/>
      <c r="AS150" s="187">
        <v>9181</v>
      </c>
      <c r="AT150" s="170"/>
    </row>
    <row r="151" spans="2:47" s="66" customFormat="1" hidden="1">
      <c r="B151" s="62"/>
      <c r="F151" s="238"/>
      <c r="G151" s="62"/>
      <c r="H151" s="62"/>
      <c r="I151" s="167"/>
      <c r="J151" s="168"/>
      <c r="K151" s="63"/>
      <c r="L151" s="63"/>
      <c r="M151" s="167"/>
      <c r="N151" s="168"/>
      <c r="O151" s="4"/>
      <c r="P151" s="4"/>
      <c r="Q151" s="4"/>
      <c r="R151" s="4"/>
      <c r="S151" s="167"/>
      <c r="T151" s="168"/>
      <c r="U151" s="63"/>
      <c r="V151" s="63"/>
      <c r="W151" s="169"/>
      <c r="X151" s="187"/>
      <c r="Y151" s="187"/>
      <c r="Z151" s="171"/>
      <c r="AA151" s="167"/>
      <c r="AB151" s="63"/>
      <c r="AC151" s="169"/>
      <c r="AD151" s="187"/>
      <c r="AE151" s="187"/>
      <c r="AF151" s="171"/>
      <c r="AG151" s="189" t="s">
        <v>579</v>
      </c>
      <c r="AH151" s="187">
        <v>2475</v>
      </c>
      <c r="AI151" s="171"/>
      <c r="AJ151" s="4"/>
      <c r="AK151" s="4">
        <v>1169</v>
      </c>
      <c r="AL151" s="4"/>
      <c r="AM151" s="169"/>
      <c r="AN151" s="187">
        <v>646</v>
      </c>
      <c r="AO151" s="178"/>
      <c r="AP151" s="4">
        <v>467</v>
      </c>
      <c r="AQ151" s="4"/>
      <c r="AR151" s="169"/>
      <c r="AS151" s="187">
        <v>751</v>
      </c>
      <c r="AT151" s="170"/>
    </row>
    <row r="152" spans="2:47" s="66" customFormat="1">
      <c r="B152" s="69">
        <v>2</v>
      </c>
      <c r="F152" s="22">
        <f t="shared" ref="F152:F155" si="48">COUNT(B152:E152)</f>
        <v>1</v>
      </c>
      <c r="G152" s="69" t="s">
        <v>3222</v>
      </c>
      <c r="H152" s="62" t="s">
        <v>520</v>
      </c>
      <c r="I152" s="167">
        <v>249664</v>
      </c>
      <c r="J152" s="168"/>
      <c r="K152" s="63">
        <v>203092</v>
      </c>
      <c r="L152" s="63"/>
      <c r="M152" s="167">
        <v>179033</v>
      </c>
      <c r="N152" s="168"/>
      <c r="O152" s="4"/>
      <c r="P152" s="4"/>
      <c r="Q152" s="4"/>
      <c r="R152" s="4"/>
      <c r="S152" s="167">
        <v>177858</v>
      </c>
      <c r="T152" s="168"/>
      <c r="U152" s="63">
        <v>164727</v>
      </c>
      <c r="V152" s="63"/>
      <c r="W152" s="169"/>
      <c r="X152" s="187">
        <v>39789</v>
      </c>
      <c r="Y152" s="187">
        <v>124938</v>
      </c>
      <c r="Z152" s="171"/>
      <c r="AA152" s="167">
        <v>152524</v>
      </c>
      <c r="AB152" s="63"/>
      <c r="AC152" s="169"/>
      <c r="AD152" s="187"/>
      <c r="AE152" s="187">
        <v>29725</v>
      </c>
      <c r="AF152" s="171">
        <f t="shared" ref="AF152:AF157" si="49">AA152-SUM(AC152:AE152)</f>
        <v>122799</v>
      </c>
      <c r="AG152" s="185"/>
      <c r="AH152" s="187"/>
      <c r="AI152" s="171"/>
      <c r="AJ152" s="4"/>
      <c r="AK152" s="4"/>
      <c r="AL152" s="4"/>
      <c r="AM152" s="169"/>
      <c r="AN152" s="201"/>
      <c r="AO152" s="178"/>
      <c r="AP152" s="4"/>
      <c r="AQ152" s="4"/>
      <c r="AR152" s="169"/>
      <c r="AS152" s="201"/>
      <c r="AT152" s="170"/>
    </row>
    <row r="153" spans="2:47" s="66" customFormat="1">
      <c r="B153" s="69">
        <v>2</v>
      </c>
      <c r="C153" s="66">
        <v>1</v>
      </c>
      <c r="F153" s="22">
        <f t="shared" si="48"/>
        <v>2</v>
      </c>
      <c r="G153" s="69" t="s">
        <v>3223</v>
      </c>
      <c r="H153" s="62" t="s">
        <v>520</v>
      </c>
      <c r="I153" s="167">
        <v>249664</v>
      </c>
      <c r="J153" s="168"/>
      <c r="K153" s="63">
        <v>203092</v>
      </c>
      <c r="L153" s="63"/>
      <c r="M153" s="167">
        <v>179033</v>
      </c>
      <c r="N153" s="168"/>
      <c r="O153" s="4"/>
      <c r="P153" s="4"/>
      <c r="Q153" s="4"/>
      <c r="R153" s="4"/>
      <c r="S153" s="167">
        <v>177858</v>
      </c>
      <c r="T153" s="168"/>
      <c r="U153" s="63">
        <v>164727</v>
      </c>
      <c r="V153" s="63"/>
      <c r="W153" s="169"/>
      <c r="X153" s="187"/>
      <c r="Y153" s="187"/>
      <c r="Z153" s="171"/>
      <c r="AA153" s="167">
        <v>152524</v>
      </c>
      <c r="AB153" s="63"/>
      <c r="AC153" s="169"/>
      <c r="AD153" s="187"/>
      <c r="AE153" s="187">
        <v>29725</v>
      </c>
      <c r="AF153" s="171">
        <f t="shared" si="49"/>
        <v>122799</v>
      </c>
      <c r="AG153" s="185"/>
      <c r="AH153" s="187"/>
      <c r="AI153" s="171"/>
      <c r="AJ153" s="4"/>
      <c r="AK153" s="4"/>
      <c r="AL153" s="4"/>
      <c r="AM153" s="169"/>
      <c r="AN153" s="201"/>
      <c r="AO153" s="178"/>
      <c r="AP153" s="4"/>
      <c r="AQ153" s="4"/>
      <c r="AR153" s="169"/>
      <c r="AS153" s="201"/>
      <c r="AT153" s="170"/>
    </row>
    <row r="154" spans="2:47" s="66" customFormat="1">
      <c r="B154" s="69">
        <v>2</v>
      </c>
      <c r="C154" s="66">
        <v>1</v>
      </c>
      <c r="D154" s="66">
        <v>1</v>
      </c>
      <c r="F154" s="22">
        <f t="shared" si="48"/>
        <v>3</v>
      </c>
      <c r="G154" s="69" t="s">
        <v>3244</v>
      </c>
      <c r="H154" s="64" t="s">
        <v>521</v>
      </c>
      <c r="I154" s="169">
        <v>180828</v>
      </c>
      <c r="J154" s="171"/>
      <c r="K154" s="4">
        <v>143078</v>
      </c>
      <c r="L154" s="4"/>
      <c r="M154" s="169">
        <v>123842</v>
      </c>
      <c r="N154" s="171"/>
      <c r="O154" s="4"/>
      <c r="P154" s="4"/>
      <c r="Q154" s="4">
        <v>51527</v>
      </c>
      <c r="R154" s="4">
        <v>72315</v>
      </c>
      <c r="S154" s="169">
        <v>123841</v>
      </c>
      <c r="T154" s="171"/>
      <c r="U154" s="4">
        <v>115499</v>
      </c>
      <c r="V154" s="4"/>
      <c r="W154" s="169"/>
      <c r="X154" s="187">
        <v>39789</v>
      </c>
      <c r="Y154" s="187">
        <v>75710</v>
      </c>
      <c r="Z154" s="171"/>
      <c r="AA154" s="169">
        <v>107254</v>
      </c>
      <c r="AB154" s="4"/>
      <c r="AC154" s="169"/>
      <c r="AD154" s="187"/>
      <c r="AE154" s="187">
        <v>20897</v>
      </c>
      <c r="AF154" s="171">
        <f t="shared" si="49"/>
        <v>86357</v>
      </c>
      <c r="AG154" s="185"/>
      <c r="AH154" s="187"/>
      <c r="AI154" s="171"/>
      <c r="AJ154" s="4"/>
      <c r="AK154" s="4"/>
      <c r="AL154" s="4"/>
      <c r="AM154" s="169"/>
      <c r="AN154" s="187"/>
      <c r="AO154" s="178"/>
      <c r="AP154" s="4"/>
      <c r="AQ154" s="4"/>
      <c r="AR154" s="169"/>
      <c r="AS154" s="187"/>
      <c r="AT154" s="170"/>
    </row>
    <row r="155" spans="2:47" s="66" customFormat="1">
      <c r="B155" s="69">
        <v>2</v>
      </c>
      <c r="C155" s="66">
        <v>1</v>
      </c>
      <c r="D155" s="66">
        <v>2</v>
      </c>
      <c r="F155" s="22">
        <f t="shared" si="48"/>
        <v>3</v>
      </c>
      <c r="G155" s="69" t="s">
        <v>10</v>
      </c>
      <c r="H155" s="64" t="s">
        <v>522</v>
      </c>
      <c r="I155" s="169">
        <v>68837</v>
      </c>
      <c r="J155" s="171"/>
      <c r="K155" s="4">
        <v>60014</v>
      </c>
      <c r="L155" s="4"/>
      <c r="M155" s="169">
        <v>55191</v>
      </c>
      <c r="N155" s="171"/>
      <c r="O155" s="4"/>
      <c r="P155" s="4"/>
      <c r="Q155" s="71">
        <v>22934</v>
      </c>
      <c r="R155" s="71">
        <v>32257</v>
      </c>
      <c r="S155" s="169">
        <v>54017</v>
      </c>
      <c r="T155" s="171"/>
      <c r="U155" s="4">
        <v>49228</v>
      </c>
      <c r="V155" s="4"/>
      <c r="W155" s="169"/>
      <c r="X155" s="187"/>
      <c r="Y155" s="187">
        <v>49228</v>
      </c>
      <c r="Z155" s="190"/>
      <c r="AA155" s="169">
        <v>45270</v>
      </c>
      <c r="AB155" s="4"/>
      <c r="AC155" s="169"/>
      <c r="AD155" s="187"/>
      <c r="AE155" s="187">
        <v>8828</v>
      </c>
      <c r="AF155" s="171">
        <f t="shared" si="49"/>
        <v>36442</v>
      </c>
      <c r="AG155" s="185"/>
      <c r="AH155" s="187"/>
      <c r="AI155" s="171"/>
      <c r="AJ155" s="4"/>
      <c r="AK155" s="4"/>
      <c r="AL155" s="4"/>
      <c r="AM155" s="169"/>
      <c r="AN155" s="187"/>
      <c r="AO155" s="178"/>
      <c r="AP155" s="71"/>
      <c r="AQ155" s="71"/>
      <c r="AR155" s="183"/>
      <c r="AS155" s="187"/>
      <c r="AT155" s="170"/>
    </row>
    <row r="156" spans="2:47" s="66" customFormat="1">
      <c r="B156" s="69">
        <v>2</v>
      </c>
      <c r="C156" s="66">
        <v>1</v>
      </c>
      <c r="D156" s="66">
        <v>2</v>
      </c>
      <c r="E156" s="66">
        <v>1</v>
      </c>
      <c r="F156" s="238">
        <v>4</v>
      </c>
      <c r="G156" s="69" t="s">
        <v>4261</v>
      </c>
      <c r="H156" s="66" t="s">
        <v>2199</v>
      </c>
      <c r="I156" s="177"/>
      <c r="J156" s="171"/>
      <c r="L156" s="4"/>
      <c r="M156" s="183">
        <v>55134</v>
      </c>
      <c r="N156" s="171"/>
      <c r="O156" s="4"/>
      <c r="P156" s="4"/>
      <c r="Q156" s="4">
        <v>22934</v>
      </c>
      <c r="R156" s="4">
        <v>32200</v>
      </c>
      <c r="S156" s="169">
        <v>54017</v>
      </c>
      <c r="T156" s="171"/>
      <c r="U156" s="4">
        <v>49171</v>
      </c>
      <c r="V156" s="4"/>
      <c r="W156" s="169"/>
      <c r="X156" s="187"/>
      <c r="Y156" s="187">
        <v>49171</v>
      </c>
      <c r="Z156" s="171"/>
      <c r="AA156" s="169">
        <v>45239</v>
      </c>
      <c r="AB156" s="4"/>
      <c r="AC156" s="169"/>
      <c r="AD156" s="187"/>
      <c r="AE156" s="187">
        <v>8828</v>
      </c>
      <c r="AF156" s="171">
        <f t="shared" si="49"/>
        <v>36411</v>
      </c>
      <c r="AG156" s="185"/>
      <c r="AH156" s="187"/>
      <c r="AI156" s="171"/>
      <c r="AJ156" s="4"/>
      <c r="AK156" s="4"/>
      <c r="AL156" s="4"/>
      <c r="AM156" s="169"/>
      <c r="AN156" s="187"/>
      <c r="AO156" s="178"/>
      <c r="AP156" s="4"/>
      <c r="AQ156" s="4"/>
      <c r="AR156" s="169"/>
      <c r="AS156" s="187"/>
      <c r="AT156" s="170"/>
    </row>
    <row r="157" spans="2:47" s="66" customFormat="1">
      <c r="B157" s="69">
        <v>2</v>
      </c>
      <c r="C157" s="66">
        <v>1</v>
      </c>
      <c r="D157" s="66">
        <v>2</v>
      </c>
      <c r="E157" s="66">
        <v>2</v>
      </c>
      <c r="F157" s="238">
        <v>4</v>
      </c>
      <c r="G157" s="69" t="s">
        <v>3588</v>
      </c>
      <c r="H157" s="66" t="s">
        <v>1742</v>
      </c>
      <c r="I157" s="177"/>
      <c r="J157" s="171"/>
      <c r="L157" s="4"/>
      <c r="M157" s="183">
        <v>57</v>
      </c>
      <c r="N157" s="171"/>
      <c r="O157" s="4"/>
      <c r="P157" s="4"/>
      <c r="Q157" s="4"/>
      <c r="R157" s="4">
        <v>57</v>
      </c>
      <c r="S157" s="169"/>
      <c r="T157" s="171"/>
      <c r="U157" s="4">
        <v>57</v>
      </c>
      <c r="V157" s="4"/>
      <c r="W157" s="169"/>
      <c r="X157" s="187"/>
      <c r="Y157" s="187">
        <v>57</v>
      </c>
      <c r="Z157" s="171"/>
      <c r="AA157" s="169">
        <v>31</v>
      </c>
      <c r="AB157" s="4"/>
      <c r="AC157" s="169"/>
      <c r="AD157" s="187"/>
      <c r="AE157" s="187"/>
      <c r="AF157" s="171">
        <f t="shared" si="49"/>
        <v>31</v>
      </c>
      <c r="AG157" s="185"/>
      <c r="AH157" s="187"/>
      <c r="AI157" s="171"/>
      <c r="AJ157" s="4"/>
      <c r="AK157" s="4"/>
      <c r="AL157" s="4"/>
      <c r="AM157" s="169"/>
      <c r="AN157" s="187"/>
      <c r="AO157" s="178"/>
      <c r="AP157" s="4"/>
      <c r="AQ157" s="4"/>
      <c r="AR157" s="169"/>
      <c r="AS157" s="187"/>
      <c r="AT157" s="170"/>
    </row>
    <row r="158" spans="2:47" s="66" customFormat="1">
      <c r="B158" s="69">
        <v>3</v>
      </c>
      <c r="F158" s="22">
        <f t="shared" ref="F158" si="50">COUNT(B158:E158)</f>
        <v>1</v>
      </c>
      <c r="G158" s="69" t="s">
        <v>50</v>
      </c>
      <c r="H158" s="64" t="s">
        <v>1159</v>
      </c>
      <c r="I158" s="169"/>
      <c r="J158" s="171"/>
      <c r="K158" s="4"/>
      <c r="L158" s="4"/>
      <c r="M158" s="169">
        <v>9298</v>
      </c>
      <c r="N158" s="171"/>
      <c r="O158" s="4"/>
      <c r="P158" s="4"/>
      <c r="Q158" s="4"/>
      <c r="R158" s="4">
        <v>9298</v>
      </c>
      <c r="S158" s="169">
        <v>0</v>
      </c>
      <c r="T158" s="171"/>
      <c r="U158" s="4">
        <v>9690</v>
      </c>
      <c r="V158" s="4"/>
      <c r="W158" s="169"/>
      <c r="X158" s="187"/>
      <c r="Y158" s="187">
        <v>9690</v>
      </c>
      <c r="Z158" s="171"/>
      <c r="AA158" s="169">
        <v>9690</v>
      </c>
      <c r="AB158" s="4"/>
      <c r="AC158" s="169"/>
      <c r="AD158" s="187"/>
      <c r="AE158" s="187"/>
      <c r="AF158" s="171">
        <f t="shared" ref="AF158:AF159" si="51">AA158-SUM(AC158:AE158)</f>
        <v>9690</v>
      </c>
      <c r="AG158" s="185"/>
      <c r="AH158" s="187"/>
      <c r="AI158" s="171"/>
      <c r="AJ158" s="4"/>
      <c r="AK158" s="4"/>
      <c r="AL158" s="4"/>
      <c r="AM158" s="169"/>
      <c r="AN158" s="187"/>
      <c r="AO158" s="178"/>
      <c r="AP158" s="4"/>
      <c r="AQ158" s="4"/>
      <c r="AR158" s="169"/>
      <c r="AS158" s="187"/>
      <c r="AT158" s="170"/>
    </row>
    <row r="159" spans="2:47">
      <c r="B159" s="62" t="s">
        <v>764</v>
      </c>
      <c r="F159" s="22">
        <v>0</v>
      </c>
      <c r="K159" s="63">
        <v>5948151</v>
      </c>
      <c r="M159" s="167">
        <v>6381344</v>
      </c>
      <c r="S159" s="167">
        <v>6397668</v>
      </c>
      <c r="U159" s="63">
        <v>6884179</v>
      </c>
      <c r="AA159" s="167">
        <v>7458133</v>
      </c>
      <c r="AC159" s="169">
        <v>2659618</v>
      </c>
      <c r="AE159" s="187">
        <v>3639423</v>
      </c>
      <c r="AF159" s="171">
        <f t="shared" si="51"/>
        <v>1159092</v>
      </c>
    </row>
    <row r="160" spans="2:47" hidden="1">
      <c r="B160" s="62" t="s">
        <v>563</v>
      </c>
      <c r="H160" s="62" t="s">
        <v>1288</v>
      </c>
      <c r="K160" s="63">
        <v>5900535.5</v>
      </c>
      <c r="M160" s="167">
        <v>6381344</v>
      </c>
      <c r="O160" s="4">
        <f>O161+O184+O218+O221+O239+O243+O246+O251</f>
        <v>2287053</v>
      </c>
      <c r="P160" s="4">
        <f>P161+P184+P218+P221+P239+P243+P246+P251</f>
        <v>0</v>
      </c>
      <c r="Q160" s="4">
        <f>Q161+Q184+Q218+Q221+Q239+Q243+Q246+Q251</f>
        <v>3072702</v>
      </c>
      <c r="R160" s="4">
        <f>R161+R184+R218+R221+R239+R243+R246+R251</f>
        <v>1021589</v>
      </c>
      <c r="S160" s="167">
        <v>6314756</v>
      </c>
      <c r="U160" s="63">
        <v>6884179</v>
      </c>
      <c r="W160" s="169">
        <v>2457387</v>
      </c>
      <c r="Y160" s="187">
        <v>3352702</v>
      </c>
      <c r="Z160" s="171">
        <v>1074090</v>
      </c>
      <c r="AA160" s="167">
        <v>7458133</v>
      </c>
      <c r="AU160" s="70"/>
    </row>
    <row r="161" spans="2:46">
      <c r="B161" s="69">
        <v>1</v>
      </c>
      <c r="F161" s="22">
        <f t="shared" ref="F161:F165" si="52">COUNT(B161:E161)</f>
        <v>1</v>
      </c>
      <c r="G161" s="69" t="s">
        <v>3258</v>
      </c>
      <c r="H161" s="62" t="s">
        <v>5</v>
      </c>
      <c r="I161" s="167">
        <v>230219</v>
      </c>
      <c r="K161" s="63">
        <v>236206</v>
      </c>
      <c r="M161" s="167">
        <v>256127</v>
      </c>
      <c r="O161" s="4">
        <f t="shared" ref="O161:Q161" si="53">O162+O171+O173+O179</f>
        <v>0</v>
      </c>
      <c r="P161" s="4">
        <f t="shared" si="53"/>
        <v>0</v>
      </c>
      <c r="Q161" s="4">
        <f t="shared" si="53"/>
        <v>1</v>
      </c>
      <c r="R161" s="4">
        <f>R162+R171+R173+R179</f>
        <v>256126</v>
      </c>
      <c r="S161" s="167">
        <v>228327</v>
      </c>
      <c r="U161" s="63">
        <v>234941</v>
      </c>
      <c r="Y161" s="187">
        <v>1</v>
      </c>
      <c r="Z161" s="171">
        <v>234940</v>
      </c>
      <c r="AA161" s="167">
        <v>249142</v>
      </c>
      <c r="AE161" s="187">
        <v>1</v>
      </c>
      <c r="AF161" s="171">
        <f t="shared" ref="AF161:AF165" si="54">AA161-SUM(AC161:AE161)</f>
        <v>249141</v>
      </c>
    </row>
    <row r="162" spans="2:46">
      <c r="B162" s="69">
        <v>1</v>
      </c>
      <c r="C162" s="64">
        <v>1</v>
      </c>
      <c r="F162" s="22">
        <f t="shared" si="52"/>
        <v>2</v>
      </c>
      <c r="G162" s="69" t="s">
        <v>3259</v>
      </c>
      <c r="H162" s="62" t="s">
        <v>6</v>
      </c>
      <c r="I162" s="167">
        <v>161247</v>
      </c>
      <c r="K162" s="63">
        <v>166783</v>
      </c>
      <c r="M162" s="167">
        <v>172317</v>
      </c>
      <c r="O162" s="4">
        <f t="shared" ref="O162:Q162" si="55">O163+O167+O169+O170</f>
        <v>0</v>
      </c>
      <c r="P162" s="4">
        <f t="shared" si="55"/>
        <v>0</v>
      </c>
      <c r="Q162" s="4">
        <f t="shared" si="55"/>
        <v>1</v>
      </c>
      <c r="R162" s="4">
        <f>R163+R167+R169+R170</f>
        <v>172316</v>
      </c>
      <c r="S162" s="167">
        <v>152853</v>
      </c>
      <c r="U162" s="63">
        <v>156944</v>
      </c>
      <c r="Y162" s="187">
        <v>1</v>
      </c>
      <c r="Z162" s="171">
        <v>156943</v>
      </c>
      <c r="AA162" s="167">
        <v>152001</v>
      </c>
      <c r="AE162" s="187">
        <v>1</v>
      </c>
      <c r="AF162" s="171">
        <f t="shared" si="54"/>
        <v>152000</v>
      </c>
    </row>
    <row r="163" spans="2:46">
      <c r="B163" s="69">
        <v>1</v>
      </c>
      <c r="C163" s="64">
        <v>1</v>
      </c>
      <c r="D163" s="64">
        <v>1</v>
      </c>
      <c r="F163" s="22">
        <f t="shared" si="52"/>
        <v>3</v>
      </c>
      <c r="G163" s="69" t="s">
        <v>774</v>
      </c>
      <c r="H163" s="62" t="s">
        <v>300</v>
      </c>
      <c r="I163" s="167">
        <v>159837</v>
      </c>
      <c r="K163" s="63">
        <v>165259</v>
      </c>
      <c r="M163" s="167">
        <v>170192</v>
      </c>
      <c r="Q163" s="4">
        <v>1</v>
      </c>
      <c r="R163" s="4">
        <v>170191</v>
      </c>
      <c r="S163" s="167">
        <v>151427</v>
      </c>
      <c r="U163" s="63">
        <v>154583</v>
      </c>
      <c r="Y163" s="187">
        <v>1</v>
      </c>
      <c r="Z163" s="171">
        <v>154582</v>
      </c>
      <c r="AA163" s="167">
        <v>150070</v>
      </c>
      <c r="AE163" s="187">
        <v>1</v>
      </c>
      <c r="AF163" s="171">
        <f t="shared" si="54"/>
        <v>150069</v>
      </c>
    </row>
    <row r="164" spans="2:46">
      <c r="B164" s="69">
        <v>1</v>
      </c>
      <c r="C164" s="64">
        <v>1</v>
      </c>
      <c r="D164" s="64">
        <v>1</v>
      </c>
      <c r="E164" s="64">
        <v>1</v>
      </c>
      <c r="F164" s="22">
        <f t="shared" si="52"/>
        <v>4</v>
      </c>
      <c r="G164" s="69" t="s">
        <v>3521</v>
      </c>
      <c r="H164" s="64" t="s">
        <v>9</v>
      </c>
      <c r="I164" s="169">
        <v>155164</v>
      </c>
      <c r="J164" s="171"/>
      <c r="K164" s="4">
        <v>159950</v>
      </c>
      <c r="L164" s="4"/>
      <c r="M164" s="169">
        <v>164243</v>
      </c>
      <c r="N164" s="170" t="s">
        <v>2203</v>
      </c>
      <c r="R164" s="4">
        <v>164243</v>
      </c>
      <c r="S164" s="186">
        <v>146428</v>
      </c>
      <c r="T164" s="170"/>
      <c r="U164" s="67">
        <v>148445</v>
      </c>
      <c r="V164" s="67" t="s">
        <v>2203</v>
      </c>
      <c r="Z164" s="170">
        <v>148445</v>
      </c>
      <c r="AA164" s="185">
        <v>144197</v>
      </c>
      <c r="AB164" s="67"/>
      <c r="AF164" s="171">
        <f t="shared" si="54"/>
        <v>144197</v>
      </c>
      <c r="AG164" s="185" t="s">
        <v>425</v>
      </c>
      <c r="AH164" s="187">
        <v>3550</v>
      </c>
      <c r="AK164" s="4">
        <v>3607</v>
      </c>
      <c r="AN164" s="187">
        <v>4229</v>
      </c>
      <c r="AO164" s="178" t="s">
        <v>878</v>
      </c>
      <c r="AP164" s="4">
        <v>6961</v>
      </c>
      <c r="AS164" s="187">
        <v>7092</v>
      </c>
      <c r="AT164" s="170" t="s">
        <v>878</v>
      </c>
    </row>
    <row r="165" spans="2:46">
      <c r="B165" s="69">
        <v>1</v>
      </c>
      <c r="C165" s="64">
        <v>1</v>
      </c>
      <c r="D165" s="64">
        <v>1</v>
      </c>
      <c r="E165" s="64">
        <v>2</v>
      </c>
      <c r="F165" s="22">
        <f t="shared" si="52"/>
        <v>4</v>
      </c>
      <c r="G165" s="69" t="s">
        <v>3522</v>
      </c>
      <c r="H165" s="64" t="s">
        <v>1963</v>
      </c>
      <c r="I165" s="169">
        <v>4673</v>
      </c>
      <c r="J165" s="171"/>
      <c r="K165" s="4">
        <v>5309</v>
      </c>
      <c r="L165" s="4"/>
      <c r="M165" s="169">
        <v>5949</v>
      </c>
      <c r="N165" s="171"/>
      <c r="Q165" s="4">
        <v>1</v>
      </c>
      <c r="R165" s="4">
        <v>5948</v>
      </c>
      <c r="S165" s="169">
        <v>5000</v>
      </c>
      <c r="T165" s="171"/>
      <c r="U165" s="4">
        <v>6138</v>
      </c>
      <c r="V165" s="4"/>
      <c r="Y165" s="187">
        <v>1</v>
      </c>
      <c r="Z165" s="171">
        <v>6137</v>
      </c>
      <c r="AA165" s="169">
        <v>6873</v>
      </c>
      <c r="AB165" s="4"/>
      <c r="AE165" s="187">
        <v>1</v>
      </c>
      <c r="AF165" s="171">
        <f t="shared" si="54"/>
        <v>6872</v>
      </c>
      <c r="AG165" s="185" t="s">
        <v>999</v>
      </c>
      <c r="AK165" s="4">
        <v>1339.8</v>
      </c>
      <c r="AP165" s="4">
        <v>1102</v>
      </c>
      <c r="AS165" s="187">
        <v>1168</v>
      </c>
    </row>
    <row r="166" spans="2:46" hidden="1">
      <c r="B166" s="62"/>
      <c r="AG166" s="185" t="s">
        <v>1023</v>
      </c>
      <c r="AH166" s="187">
        <v>1860</v>
      </c>
      <c r="AK166" s="4">
        <v>1825</v>
      </c>
      <c r="AP166" s="4">
        <v>1945</v>
      </c>
      <c r="AS166" s="187">
        <v>2370</v>
      </c>
    </row>
    <row r="167" spans="2:46">
      <c r="B167" s="69">
        <v>1</v>
      </c>
      <c r="C167" s="64">
        <v>1</v>
      </c>
      <c r="D167" s="64">
        <v>2</v>
      </c>
      <c r="F167" s="22">
        <f t="shared" ref="F167:F177" si="56">COUNT(B167:E167)</f>
        <v>3</v>
      </c>
      <c r="G167" s="69" t="s">
        <v>775</v>
      </c>
      <c r="H167" s="62" t="s">
        <v>777</v>
      </c>
      <c r="I167" s="167">
        <v>692</v>
      </c>
      <c r="K167" s="63">
        <v>887</v>
      </c>
      <c r="M167" s="167">
        <v>1299</v>
      </c>
      <c r="R167" s="63">
        <v>1299</v>
      </c>
      <c r="S167" s="167">
        <v>781</v>
      </c>
      <c r="U167" s="63">
        <v>1684</v>
      </c>
      <c r="Z167" s="168">
        <v>1684</v>
      </c>
      <c r="AA167" s="167">
        <v>1441</v>
      </c>
      <c r="AF167" s="171">
        <f t="shared" ref="AF167:AF170" si="57">AA167-SUM(AC167:AE167)</f>
        <v>1441</v>
      </c>
      <c r="AG167" s="189" t="s">
        <v>1964</v>
      </c>
      <c r="AH167" s="187">
        <v>292</v>
      </c>
      <c r="AI167" s="171" t="s">
        <v>1965</v>
      </c>
      <c r="AK167" s="4">
        <v>453</v>
      </c>
      <c r="AL167" s="4" t="s">
        <v>1965</v>
      </c>
      <c r="AN167" s="187">
        <v>603</v>
      </c>
      <c r="AO167" s="178" t="s">
        <v>1966</v>
      </c>
      <c r="AP167" s="63">
        <v>272</v>
      </c>
      <c r="AQ167" s="63" t="s">
        <v>1760</v>
      </c>
      <c r="AR167" s="167"/>
      <c r="AS167" s="187">
        <v>804</v>
      </c>
      <c r="AT167" s="170" t="s">
        <v>1966</v>
      </c>
    </row>
    <row r="168" spans="2:46">
      <c r="B168" s="69">
        <v>1</v>
      </c>
      <c r="C168" s="64">
        <v>1</v>
      </c>
      <c r="D168" s="64">
        <v>2</v>
      </c>
      <c r="E168" s="64">
        <v>1</v>
      </c>
      <c r="F168" s="22">
        <f t="shared" si="56"/>
        <v>4</v>
      </c>
      <c r="G168" s="69" t="s">
        <v>3523</v>
      </c>
      <c r="H168" s="62" t="s">
        <v>3524</v>
      </c>
      <c r="I168" s="167">
        <v>692</v>
      </c>
      <c r="J168" s="171"/>
      <c r="K168" s="63">
        <v>887</v>
      </c>
      <c r="L168" s="4"/>
      <c r="M168" s="167">
        <v>1299</v>
      </c>
      <c r="N168" s="171"/>
      <c r="R168" s="63"/>
      <c r="S168" s="169">
        <v>781</v>
      </c>
      <c r="T168" s="171"/>
      <c r="U168" s="4">
        <v>1684</v>
      </c>
      <c r="V168" s="4"/>
      <c r="Z168" s="168"/>
      <c r="AA168" s="169">
        <v>1441</v>
      </c>
      <c r="AB168" s="4"/>
      <c r="AF168" s="171">
        <f t="shared" si="57"/>
        <v>1441</v>
      </c>
      <c r="AG168" s="189"/>
      <c r="AP168" s="63"/>
      <c r="AQ168" s="63"/>
      <c r="AR168" s="167"/>
    </row>
    <row r="169" spans="2:46">
      <c r="B169" s="69">
        <v>1</v>
      </c>
      <c r="C169" s="64">
        <v>1</v>
      </c>
      <c r="D169" s="64">
        <v>3</v>
      </c>
      <c r="F169" s="22">
        <f t="shared" si="56"/>
        <v>3</v>
      </c>
      <c r="G169" s="69" t="s">
        <v>776</v>
      </c>
      <c r="H169" s="62" t="s">
        <v>778</v>
      </c>
      <c r="I169" s="167">
        <v>690</v>
      </c>
      <c r="K169" s="63">
        <v>609</v>
      </c>
      <c r="M169" s="167">
        <v>796</v>
      </c>
      <c r="R169" s="63">
        <v>796</v>
      </c>
      <c r="S169" s="167">
        <v>623.5</v>
      </c>
      <c r="U169" s="63">
        <v>654</v>
      </c>
      <c r="Z169" s="168">
        <v>654</v>
      </c>
      <c r="AA169" s="167">
        <v>470</v>
      </c>
      <c r="AF169" s="171">
        <f t="shared" si="57"/>
        <v>470</v>
      </c>
      <c r="AG169" s="185" t="s">
        <v>2946</v>
      </c>
      <c r="AP169" s="63">
        <v>252</v>
      </c>
      <c r="AQ169" s="63"/>
      <c r="AR169" s="167"/>
      <c r="AS169" s="187">
        <v>252</v>
      </c>
    </row>
    <row r="170" spans="2:46">
      <c r="B170" s="69">
        <v>1</v>
      </c>
      <c r="C170" s="64">
        <v>1</v>
      </c>
      <c r="D170" s="64">
        <v>4</v>
      </c>
      <c r="F170" s="22">
        <f t="shared" si="56"/>
        <v>3</v>
      </c>
      <c r="G170" s="69" t="s">
        <v>779</v>
      </c>
      <c r="H170" s="62" t="s">
        <v>780</v>
      </c>
      <c r="I170" s="167">
        <v>28</v>
      </c>
      <c r="K170" s="63">
        <v>28</v>
      </c>
      <c r="M170" s="167">
        <v>30</v>
      </c>
      <c r="R170" s="63">
        <v>30</v>
      </c>
      <c r="S170" s="167">
        <v>21.3</v>
      </c>
      <c r="U170" s="63">
        <v>23</v>
      </c>
      <c r="Z170" s="168">
        <v>23</v>
      </c>
      <c r="AA170" s="167">
        <v>20</v>
      </c>
      <c r="AF170" s="171">
        <f t="shared" si="57"/>
        <v>20</v>
      </c>
      <c r="AG170" s="185" t="s">
        <v>2947</v>
      </c>
      <c r="AP170" s="63">
        <v>21.3</v>
      </c>
      <c r="AQ170" s="63"/>
      <c r="AR170" s="167"/>
    </row>
    <row r="171" spans="2:46">
      <c r="B171" s="69">
        <v>1</v>
      </c>
      <c r="C171" s="64">
        <v>2</v>
      </c>
      <c r="F171" s="22">
        <f t="shared" si="56"/>
        <v>2</v>
      </c>
      <c r="G171" s="69" t="s">
        <v>3260</v>
      </c>
      <c r="H171" s="62" t="s">
        <v>132</v>
      </c>
      <c r="I171" s="167">
        <v>3416</v>
      </c>
      <c r="K171" s="63">
        <v>3398</v>
      </c>
      <c r="M171" s="167">
        <v>4718</v>
      </c>
      <c r="R171" s="63">
        <v>4718</v>
      </c>
      <c r="S171" s="167">
        <v>4064.6</v>
      </c>
      <c r="U171" s="63">
        <v>4482</v>
      </c>
      <c r="Z171" s="168">
        <v>4482</v>
      </c>
      <c r="AA171" s="167">
        <v>4662</v>
      </c>
      <c r="AF171" s="171">
        <f t="shared" ref="AF171:AF172" si="58">AA171-SUM(AC171:AE171)</f>
        <v>4662</v>
      </c>
      <c r="AP171" s="63"/>
      <c r="AQ171" s="63"/>
      <c r="AR171" s="167"/>
    </row>
    <row r="172" spans="2:46">
      <c r="B172" s="69">
        <v>1</v>
      </c>
      <c r="C172" s="64">
        <v>2</v>
      </c>
      <c r="D172" s="64">
        <v>1</v>
      </c>
      <c r="F172" s="22">
        <f t="shared" si="56"/>
        <v>3</v>
      </c>
      <c r="G172" s="69" t="s">
        <v>1967</v>
      </c>
      <c r="H172" s="62" t="s">
        <v>1968</v>
      </c>
      <c r="I172" s="167">
        <v>3416</v>
      </c>
      <c r="K172" s="63">
        <v>3398</v>
      </c>
      <c r="M172" s="167">
        <v>4718</v>
      </c>
      <c r="R172" s="63">
        <v>4718</v>
      </c>
      <c r="S172" s="167">
        <v>4064.6</v>
      </c>
      <c r="U172" s="63">
        <v>4482</v>
      </c>
      <c r="Z172" s="168">
        <v>4482</v>
      </c>
      <c r="AA172" s="167">
        <v>4662</v>
      </c>
      <c r="AF172" s="171">
        <f t="shared" si="58"/>
        <v>4662</v>
      </c>
      <c r="AG172" s="185" t="s">
        <v>1828</v>
      </c>
      <c r="AP172" s="63"/>
      <c r="AQ172" s="63"/>
      <c r="AR172" s="167"/>
      <c r="AS172" s="187">
        <v>2340</v>
      </c>
    </row>
    <row r="173" spans="2:46">
      <c r="B173" s="69">
        <v>1</v>
      </c>
      <c r="C173" s="64">
        <v>3</v>
      </c>
      <c r="F173" s="22">
        <f t="shared" si="56"/>
        <v>2</v>
      </c>
      <c r="G173" s="69" t="s">
        <v>3261</v>
      </c>
      <c r="H173" s="62" t="s">
        <v>781</v>
      </c>
      <c r="I173" s="167">
        <v>64854</v>
      </c>
      <c r="K173" s="63">
        <v>65925</v>
      </c>
      <c r="M173" s="167">
        <v>69755</v>
      </c>
      <c r="O173" s="63">
        <f t="shared" ref="O173:Q173" si="59">O174+O176</f>
        <v>0</v>
      </c>
      <c r="P173" s="63">
        <f t="shared" si="59"/>
        <v>0</v>
      </c>
      <c r="Q173" s="63">
        <f t="shared" si="59"/>
        <v>0</v>
      </c>
      <c r="R173" s="63">
        <f>R174+R176</f>
        <v>69755</v>
      </c>
      <c r="S173" s="167">
        <v>63295</v>
      </c>
      <c r="U173" s="63">
        <v>72570</v>
      </c>
      <c r="W173" s="167"/>
      <c r="X173" s="188"/>
      <c r="Y173" s="188"/>
      <c r="Z173" s="168">
        <v>72570</v>
      </c>
      <c r="AA173" s="167">
        <v>76949</v>
      </c>
      <c r="AC173" s="167"/>
      <c r="AD173" s="188"/>
      <c r="AE173" s="188"/>
      <c r="AF173" s="171">
        <f t="shared" ref="AF173:AF177" si="60">AA173-SUM(AC173:AE173)</f>
        <v>76949</v>
      </c>
      <c r="AP173" s="63"/>
      <c r="AQ173" s="63"/>
      <c r="AR173" s="167"/>
    </row>
    <row r="174" spans="2:46" ht="12.75" customHeight="1">
      <c r="B174" s="69">
        <v>1</v>
      </c>
      <c r="C174" s="64">
        <v>3</v>
      </c>
      <c r="D174" s="64">
        <v>1</v>
      </c>
      <c r="F174" s="22">
        <f t="shared" si="56"/>
        <v>3</v>
      </c>
      <c r="G174" s="69" t="s">
        <v>2205</v>
      </c>
      <c r="H174" s="64" t="s">
        <v>2204</v>
      </c>
      <c r="I174" s="169">
        <v>18897</v>
      </c>
      <c r="J174" s="171"/>
      <c r="K174" s="4">
        <v>19853</v>
      </c>
      <c r="L174" s="4"/>
      <c r="M174" s="169">
        <v>21636</v>
      </c>
      <c r="N174" s="171"/>
      <c r="R174" s="4">
        <v>21636</v>
      </c>
      <c r="S174" s="169">
        <v>19048</v>
      </c>
      <c r="T174" s="171"/>
      <c r="U174" s="4">
        <v>22524</v>
      </c>
      <c r="V174" s="4"/>
      <c r="Z174" s="170">
        <v>22524</v>
      </c>
      <c r="AA174" s="169">
        <v>23115</v>
      </c>
      <c r="AB174" s="4"/>
      <c r="AF174" s="171">
        <f t="shared" si="60"/>
        <v>23115</v>
      </c>
    </row>
    <row r="175" spans="2:46" ht="12.75" customHeight="1">
      <c r="B175" s="69">
        <v>1</v>
      </c>
      <c r="C175" s="64">
        <v>3</v>
      </c>
      <c r="D175" s="64">
        <v>1</v>
      </c>
      <c r="E175" s="64">
        <v>1</v>
      </c>
      <c r="F175" s="22">
        <f t="shared" si="56"/>
        <v>4</v>
      </c>
      <c r="G175" s="69" t="s">
        <v>3525</v>
      </c>
      <c r="H175" s="64" t="s">
        <v>2204</v>
      </c>
      <c r="I175" s="169">
        <v>18897</v>
      </c>
      <c r="J175" s="171"/>
      <c r="K175" s="4">
        <v>19853</v>
      </c>
      <c r="L175" s="4" t="s">
        <v>2339</v>
      </c>
      <c r="M175" s="169">
        <v>21636</v>
      </c>
      <c r="N175" s="170" t="s">
        <v>2207</v>
      </c>
      <c r="S175" s="186">
        <v>19047.57</v>
      </c>
      <c r="T175" s="170"/>
      <c r="U175" s="67">
        <v>22524</v>
      </c>
      <c r="V175" s="67" t="s">
        <v>2948</v>
      </c>
      <c r="Z175" s="170"/>
      <c r="AA175" s="169">
        <v>23115</v>
      </c>
      <c r="AB175" s="67"/>
      <c r="AF175" s="171">
        <f t="shared" si="60"/>
        <v>23115</v>
      </c>
    </row>
    <row r="176" spans="2:46">
      <c r="B176" s="69">
        <v>1</v>
      </c>
      <c r="C176" s="64">
        <v>3</v>
      </c>
      <c r="D176" s="64">
        <v>2</v>
      </c>
      <c r="F176" s="22">
        <f t="shared" si="56"/>
        <v>3</v>
      </c>
      <c r="G176" s="69" t="s">
        <v>2206</v>
      </c>
      <c r="H176" s="64" t="s">
        <v>1969</v>
      </c>
      <c r="I176" s="169">
        <v>45957</v>
      </c>
      <c r="J176" s="171"/>
      <c r="K176" s="4">
        <v>46071</v>
      </c>
      <c r="L176" s="4"/>
      <c r="M176" s="169">
        <v>48119</v>
      </c>
      <c r="N176" s="171"/>
      <c r="R176" s="4">
        <v>48119</v>
      </c>
      <c r="S176" s="169">
        <v>44247</v>
      </c>
      <c r="T176" s="171"/>
      <c r="U176" s="4">
        <v>50046</v>
      </c>
      <c r="V176" s="4"/>
      <c r="Z176" s="171">
        <v>50046</v>
      </c>
      <c r="AA176" s="169">
        <v>53834</v>
      </c>
      <c r="AB176" s="4"/>
      <c r="AF176" s="171">
        <f t="shared" si="60"/>
        <v>53834</v>
      </c>
      <c r="AG176" s="185" t="s">
        <v>850</v>
      </c>
      <c r="AH176" s="187">
        <v>14140</v>
      </c>
      <c r="AK176" s="4">
        <v>14342</v>
      </c>
      <c r="AL176" s="66" t="s">
        <v>972</v>
      </c>
      <c r="AM176" s="177"/>
      <c r="AN176" s="187">
        <v>14345</v>
      </c>
      <c r="AO176" s="178" t="s">
        <v>972</v>
      </c>
      <c r="AP176" s="4">
        <v>14545</v>
      </c>
      <c r="AQ176" s="67" t="s">
        <v>972</v>
      </c>
      <c r="AR176" s="186"/>
      <c r="AS176" s="187">
        <v>14608</v>
      </c>
      <c r="AT176" s="170" t="s">
        <v>972</v>
      </c>
    </row>
    <row r="177" spans="2:46">
      <c r="B177" s="69">
        <v>1</v>
      </c>
      <c r="C177" s="64">
        <v>3</v>
      </c>
      <c r="D177" s="64">
        <v>2</v>
      </c>
      <c r="E177" s="64">
        <v>1</v>
      </c>
      <c r="F177" s="22">
        <f t="shared" si="56"/>
        <v>4</v>
      </c>
      <c r="G177" s="69" t="s">
        <v>3526</v>
      </c>
      <c r="H177" s="64" t="s">
        <v>1969</v>
      </c>
      <c r="I177" s="169">
        <v>45957</v>
      </c>
      <c r="J177" s="171"/>
      <c r="K177" s="4">
        <v>46071</v>
      </c>
      <c r="L177" s="4"/>
      <c r="M177" s="169">
        <v>48119</v>
      </c>
      <c r="N177" s="171"/>
      <c r="S177" s="169">
        <v>44247</v>
      </c>
      <c r="T177" s="171"/>
      <c r="U177" s="4">
        <v>50046</v>
      </c>
      <c r="V177" s="4"/>
      <c r="AA177" s="169">
        <v>53834</v>
      </c>
      <c r="AB177" s="4"/>
      <c r="AF177" s="171">
        <f t="shared" si="60"/>
        <v>53834</v>
      </c>
      <c r="AG177" s="185" t="s">
        <v>1010</v>
      </c>
      <c r="AH177" s="187">
        <v>11570</v>
      </c>
      <c r="AK177" s="4">
        <v>11922</v>
      </c>
      <c r="AL177" s="4" t="s">
        <v>1970</v>
      </c>
      <c r="AN177" s="187">
        <v>13269</v>
      </c>
      <c r="AP177" s="4">
        <v>10013</v>
      </c>
      <c r="AQ177" s="67" t="s">
        <v>2949</v>
      </c>
      <c r="AR177" s="186"/>
      <c r="AS177" s="187">
        <v>13826</v>
      </c>
      <c r="AT177" s="170" t="s">
        <v>2949</v>
      </c>
    </row>
    <row r="178" spans="2:46" hidden="1">
      <c r="B178" s="62"/>
      <c r="AG178" s="185" t="s">
        <v>1024</v>
      </c>
      <c r="AH178" s="187">
        <v>19150</v>
      </c>
      <c r="AK178" s="4">
        <v>18619</v>
      </c>
      <c r="AN178" s="187">
        <v>18990</v>
      </c>
      <c r="AP178" s="4">
        <v>18615</v>
      </c>
      <c r="AS178" s="187">
        <v>19997</v>
      </c>
      <c r="AT178" s="170" t="s">
        <v>2950</v>
      </c>
    </row>
    <row r="179" spans="2:46">
      <c r="B179" s="69">
        <v>1</v>
      </c>
      <c r="C179" s="64">
        <v>4</v>
      </c>
      <c r="F179" s="22">
        <f t="shared" ref="F179:F180" si="61">COUNT(B179:E179)</f>
        <v>2</v>
      </c>
      <c r="G179" s="69" t="s">
        <v>3527</v>
      </c>
      <c r="H179" s="62" t="s">
        <v>782</v>
      </c>
      <c r="I179" s="167">
        <v>702</v>
      </c>
      <c r="K179" s="63">
        <v>100</v>
      </c>
      <c r="M179" s="167">
        <v>9337</v>
      </c>
      <c r="R179" s="63">
        <v>9337</v>
      </c>
      <c r="S179" s="167">
        <v>8115</v>
      </c>
      <c r="U179" s="63">
        <v>945</v>
      </c>
      <c r="Z179" s="168">
        <v>945</v>
      </c>
      <c r="AA179" s="167">
        <v>680</v>
      </c>
      <c r="AF179" s="171">
        <f t="shared" ref="AF179:AF183" si="62">AA179-SUM(AC179:AE179)</f>
        <v>680</v>
      </c>
      <c r="AO179" s="170" t="s">
        <v>1171</v>
      </c>
      <c r="AP179" s="63"/>
      <c r="AQ179" s="63"/>
      <c r="AR179" s="167"/>
      <c r="AT179" s="170" t="s">
        <v>1171</v>
      </c>
    </row>
    <row r="180" spans="2:46">
      <c r="B180" s="69">
        <v>1</v>
      </c>
      <c r="C180" s="64">
        <v>4</v>
      </c>
      <c r="D180" s="64">
        <v>1</v>
      </c>
      <c r="F180" s="22">
        <f t="shared" si="61"/>
        <v>3</v>
      </c>
      <c r="G180" s="69" t="s">
        <v>3528</v>
      </c>
      <c r="H180" s="62" t="s">
        <v>782</v>
      </c>
      <c r="I180" s="167">
        <v>702</v>
      </c>
      <c r="K180" s="63">
        <v>100</v>
      </c>
      <c r="M180" s="167">
        <v>9337</v>
      </c>
      <c r="R180" s="63"/>
      <c r="S180" s="167">
        <v>8115</v>
      </c>
      <c r="U180" s="63">
        <v>945</v>
      </c>
      <c r="Z180" s="168"/>
      <c r="AA180" s="167">
        <v>680</v>
      </c>
      <c r="AF180" s="171">
        <f t="shared" si="62"/>
        <v>680</v>
      </c>
      <c r="AO180" s="170"/>
      <c r="AP180" s="63"/>
      <c r="AQ180" s="63"/>
      <c r="AR180" s="167"/>
    </row>
    <row r="181" spans="2:46">
      <c r="B181" s="62">
        <v>1</v>
      </c>
      <c r="C181" s="64">
        <v>5</v>
      </c>
      <c r="F181" s="22">
        <v>2</v>
      </c>
      <c r="G181" s="69" t="s">
        <v>4262</v>
      </c>
      <c r="H181" s="62" t="s">
        <v>4223</v>
      </c>
      <c r="K181" s="230"/>
      <c r="L181" s="230"/>
      <c r="M181" s="231"/>
      <c r="N181" s="232"/>
      <c r="O181" s="31"/>
      <c r="P181" s="31"/>
      <c r="Q181" s="31"/>
      <c r="R181" s="31"/>
      <c r="S181" s="231"/>
      <c r="T181" s="232"/>
      <c r="U181" s="230"/>
      <c r="V181" s="230"/>
      <c r="W181" s="175"/>
      <c r="X181" s="205"/>
      <c r="Y181" s="205"/>
      <c r="Z181" s="176"/>
      <c r="AA181" s="167">
        <v>14850</v>
      </c>
      <c r="AF181" s="171">
        <f t="shared" si="62"/>
        <v>14850</v>
      </c>
    </row>
    <row r="182" spans="2:46">
      <c r="B182" s="62">
        <v>1</v>
      </c>
      <c r="C182" s="64">
        <v>5</v>
      </c>
      <c r="D182" s="64">
        <v>1</v>
      </c>
      <c r="F182" s="22">
        <f t="shared" ref="F182:F222" si="63">COUNT(B182:E182)</f>
        <v>3</v>
      </c>
      <c r="G182" s="69" t="s">
        <v>4222</v>
      </c>
      <c r="H182" s="62" t="s">
        <v>4223</v>
      </c>
      <c r="K182" s="230"/>
      <c r="L182" s="230"/>
      <c r="M182" s="231"/>
      <c r="N182" s="232"/>
      <c r="O182" s="31"/>
      <c r="P182" s="31"/>
      <c r="Q182" s="31"/>
      <c r="R182" s="31"/>
      <c r="S182" s="231"/>
      <c r="T182" s="232"/>
      <c r="U182" s="230"/>
      <c r="V182" s="230"/>
      <c r="W182" s="175"/>
      <c r="X182" s="205"/>
      <c r="Y182" s="205"/>
      <c r="Z182" s="176"/>
      <c r="AA182" s="167">
        <v>14850</v>
      </c>
      <c r="AF182" s="171">
        <f t="shared" si="62"/>
        <v>14850</v>
      </c>
    </row>
    <row r="183" spans="2:46">
      <c r="B183" s="62">
        <v>1</v>
      </c>
      <c r="C183" s="64">
        <v>5</v>
      </c>
      <c r="D183" s="64">
        <v>1</v>
      </c>
      <c r="E183" s="64">
        <v>1</v>
      </c>
      <c r="F183" s="22">
        <f t="shared" si="63"/>
        <v>4</v>
      </c>
      <c r="G183" s="69" t="s">
        <v>4224</v>
      </c>
      <c r="H183" s="62" t="s">
        <v>4225</v>
      </c>
      <c r="S183" s="231"/>
      <c r="T183" s="232"/>
      <c r="U183" s="230"/>
      <c r="AA183" s="167">
        <v>14850</v>
      </c>
      <c r="AF183" s="171">
        <f t="shared" si="62"/>
        <v>14850</v>
      </c>
    </row>
    <row r="184" spans="2:46">
      <c r="B184" s="69">
        <v>2</v>
      </c>
      <c r="F184" s="22">
        <f t="shared" si="63"/>
        <v>1</v>
      </c>
      <c r="G184" s="69" t="s">
        <v>3262</v>
      </c>
      <c r="H184" s="62" t="s">
        <v>2000</v>
      </c>
      <c r="I184" s="167">
        <v>5119717</v>
      </c>
      <c r="K184" s="63">
        <v>5429916.5</v>
      </c>
      <c r="L184" s="4" t="s">
        <v>2340</v>
      </c>
      <c r="M184" s="167">
        <v>5886524</v>
      </c>
      <c r="O184" s="4">
        <f>O185+O196+O205+O207+O210+O213</f>
        <v>2204617</v>
      </c>
      <c r="P184" s="4">
        <f>P185+P196+P205+P207+P210+P213</f>
        <v>0</v>
      </c>
      <c r="Q184" s="4">
        <f t="shared" ref="Q184:R184" si="64">Q185+Q196+Q205+Q207+Q210+Q213</f>
        <v>2946091</v>
      </c>
      <c r="R184" s="4">
        <f t="shared" si="64"/>
        <v>735816</v>
      </c>
      <c r="S184" s="167">
        <v>5835708</v>
      </c>
      <c r="U184" s="63">
        <v>6472541</v>
      </c>
      <c r="W184" s="169">
        <v>2373480</v>
      </c>
      <c r="Y184" s="187">
        <v>3289993</v>
      </c>
      <c r="Z184" s="171">
        <v>809068</v>
      </c>
      <c r="AA184" s="167">
        <v>7029612</v>
      </c>
      <c r="AC184" s="169">
        <v>2574946</v>
      </c>
      <c r="AE184" s="187">
        <v>3575964</v>
      </c>
      <c r="AF184" s="171">
        <f t="shared" ref="AF184:AF217" si="65">AA184-SUM(AC184:AE184)</f>
        <v>878702</v>
      </c>
    </row>
    <row r="185" spans="2:46">
      <c r="B185" s="69">
        <v>2</v>
      </c>
      <c r="C185" s="64">
        <v>1</v>
      </c>
      <c r="F185" s="22">
        <f t="shared" si="63"/>
        <v>2</v>
      </c>
      <c r="G185" s="69" t="s">
        <v>3263</v>
      </c>
      <c r="H185" s="62" t="s">
        <v>783</v>
      </c>
      <c r="I185" s="167">
        <v>4562300</v>
      </c>
      <c r="K185" s="63">
        <v>4820397</v>
      </c>
      <c r="L185" s="4"/>
      <c r="M185" s="167">
        <v>5196136</v>
      </c>
      <c r="O185" s="4">
        <f>SUM(O186:O195)</f>
        <v>1946052</v>
      </c>
      <c r="P185" s="4">
        <f t="shared" ref="P185:R185" si="66">SUM(P186:P195)</f>
        <v>0</v>
      </c>
      <c r="Q185" s="4">
        <f t="shared" si="66"/>
        <v>2600567</v>
      </c>
      <c r="R185" s="4">
        <f t="shared" si="66"/>
        <v>649517</v>
      </c>
      <c r="S185" s="167">
        <v>5169477</v>
      </c>
      <c r="U185" s="63">
        <v>5739559</v>
      </c>
      <c r="W185" s="169">
        <v>2104696</v>
      </c>
      <c r="Y185" s="187">
        <v>2917419</v>
      </c>
      <c r="Z185" s="171">
        <v>717444</v>
      </c>
      <c r="AA185" s="167">
        <v>6165294</v>
      </c>
      <c r="AC185" s="169">
        <v>2258346</v>
      </c>
      <c r="AE185" s="187">
        <v>3136286</v>
      </c>
      <c r="AF185" s="171">
        <f t="shared" si="65"/>
        <v>770662</v>
      </c>
    </row>
    <row r="186" spans="2:46">
      <c r="B186" s="69">
        <v>2</v>
      </c>
      <c r="C186" s="64">
        <v>1</v>
      </c>
      <c r="D186" s="64">
        <v>1</v>
      </c>
      <c r="F186" s="22">
        <f t="shared" si="63"/>
        <v>3</v>
      </c>
      <c r="G186" s="69" t="s">
        <v>3264</v>
      </c>
      <c r="H186" s="62" t="s">
        <v>784</v>
      </c>
      <c r="I186" s="167">
        <v>2203648</v>
      </c>
      <c r="K186" s="63">
        <v>2420182</v>
      </c>
      <c r="L186" s="4" t="s">
        <v>2331</v>
      </c>
      <c r="M186" s="167">
        <v>2624652</v>
      </c>
      <c r="O186" s="4">
        <v>982982</v>
      </c>
      <c r="Q186" s="4">
        <v>1313589</v>
      </c>
      <c r="R186" s="4">
        <v>328081</v>
      </c>
      <c r="S186" s="167">
        <v>2682693</v>
      </c>
      <c r="U186" s="63">
        <v>2941707</v>
      </c>
      <c r="W186" s="169">
        <v>1078723</v>
      </c>
      <c r="Y186" s="187">
        <v>1495272</v>
      </c>
      <c r="Z186" s="171">
        <v>367712</v>
      </c>
      <c r="AA186" s="167">
        <v>3318240</v>
      </c>
      <c r="AC186" s="169">
        <v>1215469</v>
      </c>
      <c r="AE186" s="187">
        <v>1687992</v>
      </c>
      <c r="AF186" s="171">
        <f t="shared" si="65"/>
        <v>414779</v>
      </c>
    </row>
    <row r="187" spans="2:46">
      <c r="B187" s="69">
        <v>2</v>
      </c>
      <c r="C187" s="64">
        <v>1</v>
      </c>
      <c r="D187" s="64">
        <v>2</v>
      </c>
      <c r="F187" s="22">
        <f t="shared" si="63"/>
        <v>3</v>
      </c>
      <c r="G187" s="69" t="s">
        <v>2208</v>
      </c>
      <c r="H187" s="62" t="s">
        <v>2209</v>
      </c>
      <c r="I187" s="167">
        <v>0</v>
      </c>
      <c r="K187" s="63">
        <v>0</v>
      </c>
      <c r="L187" s="4"/>
      <c r="M187" s="167">
        <v>387</v>
      </c>
      <c r="O187" s="4">
        <v>145</v>
      </c>
      <c r="Q187" s="4">
        <v>194</v>
      </c>
      <c r="R187" s="4">
        <v>48</v>
      </c>
      <c r="S187" s="167">
        <v>0</v>
      </c>
      <c r="U187" s="63">
        <v>387</v>
      </c>
      <c r="W187" s="169">
        <v>141</v>
      </c>
      <c r="Y187" s="187">
        <v>198</v>
      </c>
      <c r="Z187" s="171">
        <v>48</v>
      </c>
      <c r="AA187" s="167">
        <v>387</v>
      </c>
      <c r="AC187" s="169">
        <v>141</v>
      </c>
      <c r="AE187" s="187">
        <v>198</v>
      </c>
      <c r="AF187" s="171">
        <f t="shared" si="65"/>
        <v>48</v>
      </c>
    </row>
    <row r="188" spans="2:46">
      <c r="B188" s="69">
        <v>2</v>
      </c>
      <c r="C188" s="64">
        <v>1</v>
      </c>
      <c r="D188" s="64">
        <v>3</v>
      </c>
      <c r="F188" s="22">
        <f t="shared" si="63"/>
        <v>3</v>
      </c>
      <c r="G188" s="69" t="s">
        <v>3265</v>
      </c>
      <c r="H188" s="62" t="s">
        <v>785</v>
      </c>
      <c r="I188" s="167">
        <v>267948</v>
      </c>
      <c r="K188" s="63">
        <v>314604</v>
      </c>
      <c r="L188" s="4" t="s">
        <v>2332</v>
      </c>
      <c r="M188" s="167">
        <v>364482</v>
      </c>
      <c r="O188" s="4">
        <v>136505</v>
      </c>
      <c r="Q188" s="4">
        <v>182417</v>
      </c>
      <c r="R188" s="4">
        <v>45560</v>
      </c>
      <c r="S188" s="167">
        <v>334749</v>
      </c>
      <c r="U188" s="63">
        <v>423763</v>
      </c>
      <c r="W188" s="169">
        <v>155396</v>
      </c>
      <c r="Y188" s="187">
        <v>215397</v>
      </c>
      <c r="Z188" s="171">
        <v>52970</v>
      </c>
      <c r="AA188" s="167">
        <v>492737</v>
      </c>
      <c r="AC188" s="169">
        <v>180489</v>
      </c>
      <c r="AE188" s="187">
        <v>250656</v>
      </c>
      <c r="AF188" s="171">
        <f t="shared" si="65"/>
        <v>61592</v>
      </c>
    </row>
    <row r="189" spans="2:46">
      <c r="B189" s="69">
        <v>2</v>
      </c>
      <c r="C189" s="64">
        <v>1</v>
      </c>
      <c r="D189" s="64">
        <v>4</v>
      </c>
      <c r="F189" s="22">
        <f t="shared" si="63"/>
        <v>3</v>
      </c>
      <c r="G189" s="69" t="s">
        <v>2210</v>
      </c>
      <c r="H189" s="62" t="s">
        <v>2211</v>
      </c>
      <c r="I189" s="167">
        <v>0</v>
      </c>
      <c r="K189" s="63">
        <v>0</v>
      </c>
      <c r="L189" s="4"/>
      <c r="M189" s="167">
        <v>134</v>
      </c>
      <c r="O189" s="4">
        <v>50</v>
      </c>
      <c r="Q189" s="4">
        <v>67</v>
      </c>
      <c r="R189" s="4">
        <v>17</v>
      </c>
      <c r="S189" s="167">
        <v>0</v>
      </c>
      <c r="U189" s="63">
        <v>135</v>
      </c>
      <c r="W189" s="169">
        <v>50</v>
      </c>
      <c r="Y189" s="187">
        <v>68</v>
      </c>
      <c r="Z189" s="171">
        <v>17</v>
      </c>
      <c r="AA189" s="167">
        <v>135</v>
      </c>
      <c r="AC189" s="169">
        <v>50</v>
      </c>
      <c r="AE189" s="187">
        <v>68</v>
      </c>
      <c r="AF189" s="171">
        <f t="shared" si="65"/>
        <v>17</v>
      </c>
    </row>
    <row r="190" spans="2:46">
      <c r="B190" s="69">
        <v>2</v>
      </c>
      <c r="C190" s="64">
        <v>1</v>
      </c>
      <c r="D190" s="64">
        <v>5</v>
      </c>
      <c r="F190" s="22">
        <f t="shared" si="63"/>
        <v>3</v>
      </c>
      <c r="G190" s="69" t="s">
        <v>786</v>
      </c>
      <c r="H190" s="62" t="s">
        <v>788</v>
      </c>
      <c r="I190" s="167">
        <v>1833531</v>
      </c>
      <c r="K190" s="63">
        <v>1808640</v>
      </c>
      <c r="L190" s="4" t="s">
        <v>2333</v>
      </c>
      <c r="M190" s="167">
        <v>1899312</v>
      </c>
      <c r="O190" s="4">
        <v>711329</v>
      </c>
      <c r="Q190" s="4">
        <v>950569</v>
      </c>
      <c r="R190" s="4">
        <v>237414</v>
      </c>
      <c r="S190" s="167">
        <v>1858582</v>
      </c>
      <c r="U190" s="63">
        <v>2049195</v>
      </c>
      <c r="W190" s="169">
        <v>751438</v>
      </c>
      <c r="Y190" s="187">
        <v>1041608</v>
      </c>
      <c r="Z190" s="171">
        <v>256149</v>
      </c>
      <c r="AA190" s="167">
        <v>2002636</v>
      </c>
      <c r="AC190" s="169">
        <v>733565</v>
      </c>
      <c r="AE190" s="187">
        <v>1018741</v>
      </c>
      <c r="AF190" s="171">
        <f t="shared" si="65"/>
        <v>250330</v>
      </c>
    </row>
    <row r="191" spans="2:46">
      <c r="B191" s="69">
        <v>2</v>
      </c>
      <c r="C191" s="64">
        <v>1</v>
      </c>
      <c r="D191" s="64">
        <v>6</v>
      </c>
      <c r="F191" s="22">
        <f t="shared" si="63"/>
        <v>3</v>
      </c>
      <c r="G191" s="69" t="s">
        <v>2212</v>
      </c>
      <c r="H191" s="62" t="s">
        <v>2213</v>
      </c>
      <c r="L191" s="4"/>
      <c r="M191" s="167">
        <v>264</v>
      </c>
      <c r="O191" s="4">
        <v>98</v>
      </c>
      <c r="Q191" s="4">
        <v>133</v>
      </c>
      <c r="R191" s="4">
        <v>33</v>
      </c>
      <c r="S191" s="167">
        <v>0</v>
      </c>
      <c r="U191" s="63">
        <v>285</v>
      </c>
      <c r="W191" s="169">
        <v>105</v>
      </c>
      <c r="Y191" s="187">
        <v>144</v>
      </c>
      <c r="Z191" s="171">
        <v>36</v>
      </c>
      <c r="AA191" s="167">
        <v>285</v>
      </c>
      <c r="AC191" s="169">
        <v>105</v>
      </c>
      <c r="AE191" s="187">
        <v>144</v>
      </c>
      <c r="AF191" s="171">
        <f t="shared" si="65"/>
        <v>36</v>
      </c>
    </row>
    <row r="192" spans="2:46">
      <c r="B192" s="69">
        <v>2</v>
      </c>
      <c r="C192" s="64">
        <v>1</v>
      </c>
      <c r="D192" s="64">
        <v>7</v>
      </c>
      <c r="F192" s="22">
        <f t="shared" si="63"/>
        <v>3</v>
      </c>
      <c r="G192" s="69" t="s">
        <v>787</v>
      </c>
      <c r="H192" s="62" t="s">
        <v>789</v>
      </c>
      <c r="I192" s="167">
        <v>8811</v>
      </c>
      <c r="K192" s="63">
        <v>11353</v>
      </c>
      <c r="L192" s="4" t="s">
        <v>2334</v>
      </c>
      <c r="M192" s="167">
        <v>11465</v>
      </c>
      <c r="O192" s="4">
        <v>4294</v>
      </c>
      <c r="Q192" s="4">
        <v>5738</v>
      </c>
      <c r="R192" s="4">
        <v>1433</v>
      </c>
      <c r="S192" s="167">
        <v>10266.6</v>
      </c>
      <c r="U192" s="63">
        <v>13056</v>
      </c>
      <c r="W192" s="169">
        <v>4787</v>
      </c>
      <c r="Y192" s="187">
        <v>6637</v>
      </c>
      <c r="Z192" s="171">
        <v>1632</v>
      </c>
      <c r="AA192" s="167">
        <v>14221</v>
      </c>
      <c r="AC192" s="169">
        <v>5209</v>
      </c>
      <c r="AE192" s="187">
        <v>7234</v>
      </c>
      <c r="AF192" s="171">
        <f t="shared" si="65"/>
        <v>1778</v>
      </c>
    </row>
    <row r="193" spans="2:33">
      <c r="B193" s="69">
        <v>2</v>
      </c>
      <c r="C193" s="64">
        <v>1</v>
      </c>
      <c r="D193" s="64">
        <v>8</v>
      </c>
      <c r="F193" s="22">
        <f t="shared" si="63"/>
        <v>3</v>
      </c>
      <c r="G193" s="69" t="s">
        <v>790</v>
      </c>
      <c r="H193" s="62" t="s">
        <v>792</v>
      </c>
      <c r="I193" s="167">
        <v>22616</v>
      </c>
      <c r="K193" s="63">
        <v>24692</v>
      </c>
      <c r="L193" s="4"/>
      <c r="M193" s="167">
        <v>27448</v>
      </c>
      <c r="O193" s="4">
        <v>10281</v>
      </c>
      <c r="Q193" s="4">
        <v>13736</v>
      </c>
      <c r="R193" s="4">
        <v>3431</v>
      </c>
      <c r="S193" s="167">
        <v>28512</v>
      </c>
      <c r="U193" s="63">
        <v>34911</v>
      </c>
      <c r="W193" s="169">
        <v>12802</v>
      </c>
      <c r="Y193" s="187">
        <v>17745</v>
      </c>
      <c r="Z193" s="171">
        <v>4364</v>
      </c>
      <c r="AA193" s="167">
        <v>34500</v>
      </c>
      <c r="AC193" s="169">
        <v>12638</v>
      </c>
      <c r="AE193" s="187">
        <v>17549</v>
      </c>
      <c r="AF193" s="171">
        <f t="shared" si="65"/>
        <v>4313</v>
      </c>
    </row>
    <row r="194" spans="2:33">
      <c r="B194" s="69">
        <v>2</v>
      </c>
      <c r="C194" s="64">
        <v>1</v>
      </c>
      <c r="D194" s="64">
        <v>9</v>
      </c>
      <c r="F194" s="22">
        <f t="shared" si="63"/>
        <v>3</v>
      </c>
      <c r="G194" s="69" t="s">
        <v>791</v>
      </c>
      <c r="H194" s="62" t="s">
        <v>793</v>
      </c>
      <c r="I194" s="167">
        <v>225538</v>
      </c>
      <c r="K194" s="63">
        <v>240926</v>
      </c>
      <c r="L194" s="4" t="s">
        <v>2335</v>
      </c>
      <c r="M194" s="167">
        <v>267964</v>
      </c>
      <c r="O194" s="4">
        <v>100358</v>
      </c>
      <c r="Q194" s="4">
        <v>134110</v>
      </c>
      <c r="R194" s="4">
        <v>33496</v>
      </c>
      <c r="S194" s="167">
        <v>254674.5</v>
      </c>
      <c r="U194" s="63">
        <v>276092</v>
      </c>
      <c r="W194" s="169">
        <v>101243</v>
      </c>
      <c r="Y194" s="187">
        <v>140337</v>
      </c>
      <c r="Z194" s="171">
        <v>34512</v>
      </c>
      <c r="AA194" s="167">
        <v>302125</v>
      </c>
      <c r="AC194" s="169">
        <v>110669</v>
      </c>
      <c r="AE194" s="187">
        <v>153690</v>
      </c>
      <c r="AF194" s="171">
        <f t="shared" si="65"/>
        <v>37766</v>
      </c>
    </row>
    <row r="195" spans="2:33">
      <c r="B195" s="69">
        <v>2</v>
      </c>
      <c r="C195" s="64">
        <v>1</v>
      </c>
      <c r="D195" s="64">
        <v>10</v>
      </c>
      <c r="F195" s="22">
        <f t="shared" si="63"/>
        <v>3</v>
      </c>
      <c r="G195" s="69" t="s">
        <v>2214</v>
      </c>
      <c r="H195" s="62" t="s">
        <v>2215</v>
      </c>
      <c r="M195" s="167">
        <v>28</v>
      </c>
      <c r="O195" s="4">
        <v>10</v>
      </c>
      <c r="Q195" s="4">
        <v>14</v>
      </c>
      <c r="R195" s="4">
        <v>4</v>
      </c>
      <c r="S195" s="167">
        <v>0</v>
      </c>
      <c r="U195" s="63">
        <v>28</v>
      </c>
      <c r="W195" s="169">
        <v>11</v>
      </c>
      <c r="Y195" s="187">
        <v>13</v>
      </c>
      <c r="Z195" s="171">
        <v>4</v>
      </c>
      <c r="AA195" s="167">
        <v>28</v>
      </c>
      <c r="AC195" s="169">
        <v>11</v>
      </c>
      <c r="AE195" s="187">
        <v>14</v>
      </c>
      <c r="AF195" s="171">
        <f t="shared" si="65"/>
        <v>3</v>
      </c>
    </row>
    <row r="196" spans="2:33">
      <c r="B196" s="69">
        <v>2</v>
      </c>
      <c r="C196" s="64">
        <v>2</v>
      </c>
      <c r="F196" s="22">
        <f t="shared" si="63"/>
        <v>2</v>
      </c>
      <c r="G196" s="69" t="s">
        <v>3266</v>
      </c>
      <c r="H196" s="62" t="s">
        <v>1170</v>
      </c>
      <c r="I196" s="167">
        <v>299770</v>
      </c>
      <c r="K196" s="63">
        <v>337415</v>
      </c>
      <c r="M196" s="167">
        <v>386060</v>
      </c>
      <c r="O196" s="4">
        <f>SUM(O197:O204)</f>
        <v>144587</v>
      </c>
      <c r="P196" s="4">
        <f t="shared" ref="P196:R196" si="67">SUM(P197:P204)</f>
        <v>0</v>
      </c>
      <c r="Q196" s="4">
        <f t="shared" si="67"/>
        <v>193214</v>
      </c>
      <c r="R196" s="4">
        <f t="shared" si="67"/>
        <v>48259</v>
      </c>
      <c r="S196" s="167">
        <v>386443</v>
      </c>
      <c r="U196" s="63">
        <v>420394</v>
      </c>
      <c r="W196" s="169">
        <v>154159</v>
      </c>
      <c r="Y196" s="187">
        <v>213685</v>
      </c>
      <c r="Z196" s="171">
        <v>52550</v>
      </c>
      <c r="AA196" s="167">
        <v>499264</v>
      </c>
      <c r="AC196" s="169">
        <v>182880</v>
      </c>
      <c r="AE196" s="187">
        <v>253976</v>
      </c>
      <c r="AF196" s="171">
        <f t="shared" ref="AF196" si="68">AA196-SUM(AC196:AE196)</f>
        <v>62408</v>
      </c>
    </row>
    <row r="197" spans="2:33">
      <c r="B197" s="69">
        <v>2</v>
      </c>
      <c r="C197" s="64">
        <v>2</v>
      </c>
      <c r="D197" s="64">
        <v>1</v>
      </c>
      <c r="F197" s="22">
        <f t="shared" si="63"/>
        <v>3</v>
      </c>
      <c r="G197" s="69" t="s">
        <v>3267</v>
      </c>
      <c r="H197" s="62" t="s">
        <v>2216</v>
      </c>
      <c r="I197" s="167">
        <v>247054</v>
      </c>
      <c r="K197" s="63">
        <v>283970</v>
      </c>
      <c r="M197" s="167">
        <v>324191</v>
      </c>
      <c r="O197" s="4">
        <v>121415</v>
      </c>
      <c r="Q197" s="4">
        <v>162252</v>
      </c>
      <c r="R197" s="4">
        <v>40524</v>
      </c>
      <c r="S197" s="167">
        <v>326364</v>
      </c>
      <c r="U197" s="63">
        <v>354230</v>
      </c>
      <c r="W197" s="169">
        <v>129821</v>
      </c>
      <c r="Y197" s="187">
        <v>179947</v>
      </c>
      <c r="Z197" s="171">
        <v>44252</v>
      </c>
      <c r="AA197" s="167">
        <v>424988</v>
      </c>
      <c r="AC197" s="169">
        <v>155674</v>
      </c>
      <c r="AE197" s="187">
        <v>216191</v>
      </c>
      <c r="AF197" s="171">
        <f t="shared" si="65"/>
        <v>53123</v>
      </c>
    </row>
    <row r="198" spans="2:33">
      <c r="B198" s="69">
        <v>2</v>
      </c>
      <c r="C198" s="64">
        <v>2</v>
      </c>
      <c r="D198" s="64">
        <v>2</v>
      </c>
      <c r="F198" s="22">
        <f t="shared" si="63"/>
        <v>3</v>
      </c>
      <c r="G198" s="69" t="s">
        <v>2217</v>
      </c>
      <c r="H198" s="62" t="s">
        <v>2218</v>
      </c>
      <c r="M198" s="167">
        <v>101</v>
      </c>
      <c r="O198" s="4">
        <v>38</v>
      </c>
      <c r="Q198" s="4">
        <v>50</v>
      </c>
      <c r="R198" s="4">
        <v>13</v>
      </c>
      <c r="S198" s="167">
        <v>0</v>
      </c>
      <c r="U198" s="63">
        <v>104</v>
      </c>
      <c r="W198" s="169">
        <v>37</v>
      </c>
      <c r="Y198" s="187">
        <v>54</v>
      </c>
      <c r="Z198" s="171">
        <v>13</v>
      </c>
      <c r="AA198" s="167">
        <v>104</v>
      </c>
      <c r="AC198" s="169">
        <v>38</v>
      </c>
      <c r="AE198" s="187">
        <v>53</v>
      </c>
      <c r="AF198" s="171">
        <f t="shared" si="65"/>
        <v>13</v>
      </c>
    </row>
    <row r="199" spans="2:33">
      <c r="B199" s="69">
        <v>2</v>
      </c>
      <c r="C199" s="64">
        <v>2</v>
      </c>
      <c r="D199" s="64">
        <v>3</v>
      </c>
      <c r="F199" s="22">
        <f t="shared" si="63"/>
        <v>3</v>
      </c>
      <c r="G199" s="69" t="s">
        <v>3268</v>
      </c>
      <c r="H199" s="62" t="s">
        <v>1172</v>
      </c>
      <c r="I199" s="179"/>
      <c r="J199" s="180"/>
      <c r="K199" s="27">
        <v>230</v>
      </c>
      <c r="L199" s="27"/>
      <c r="M199" s="167">
        <v>3751</v>
      </c>
      <c r="O199" s="4">
        <v>1405</v>
      </c>
      <c r="Q199" s="4">
        <v>1877</v>
      </c>
      <c r="R199" s="4">
        <v>469</v>
      </c>
      <c r="S199" s="167">
        <v>311</v>
      </c>
      <c r="U199" s="63">
        <v>2824</v>
      </c>
      <c r="W199" s="169">
        <v>1036</v>
      </c>
      <c r="Y199" s="187">
        <v>1435</v>
      </c>
      <c r="Z199" s="171">
        <v>353</v>
      </c>
      <c r="AA199" s="167">
        <v>3738</v>
      </c>
      <c r="AC199" s="169">
        <v>1369</v>
      </c>
      <c r="AE199" s="187">
        <v>1902</v>
      </c>
      <c r="AF199" s="171">
        <f t="shared" si="65"/>
        <v>467</v>
      </c>
    </row>
    <row r="200" spans="2:33">
      <c r="B200" s="69">
        <v>2</v>
      </c>
      <c r="C200" s="64">
        <v>2</v>
      </c>
      <c r="D200" s="64">
        <v>4</v>
      </c>
      <c r="F200" s="22">
        <f t="shared" si="63"/>
        <v>3</v>
      </c>
      <c r="G200" s="69" t="s">
        <v>2219</v>
      </c>
      <c r="H200" s="62" t="s">
        <v>2220</v>
      </c>
      <c r="I200" s="179"/>
      <c r="J200" s="180"/>
      <c r="K200" s="27"/>
      <c r="L200" s="27"/>
      <c r="M200" s="167">
        <v>71</v>
      </c>
      <c r="O200" s="4">
        <v>26</v>
      </c>
      <c r="Q200" s="4">
        <v>36</v>
      </c>
      <c r="R200" s="4">
        <v>9</v>
      </c>
      <c r="S200" s="167">
        <v>0</v>
      </c>
      <c r="U200" s="63">
        <v>86</v>
      </c>
      <c r="W200" s="169">
        <v>31</v>
      </c>
      <c r="Y200" s="187">
        <v>44</v>
      </c>
      <c r="Z200" s="171">
        <v>11</v>
      </c>
      <c r="AA200" s="167">
        <v>86</v>
      </c>
      <c r="AC200" s="169">
        <v>31</v>
      </c>
      <c r="AE200" s="187">
        <v>44</v>
      </c>
      <c r="AF200" s="171">
        <f t="shared" si="65"/>
        <v>11</v>
      </c>
    </row>
    <row r="201" spans="2:33">
      <c r="B201" s="69">
        <v>2</v>
      </c>
      <c r="C201" s="64">
        <v>2</v>
      </c>
      <c r="D201" s="64">
        <v>5</v>
      </c>
      <c r="F201" s="22">
        <f t="shared" si="63"/>
        <v>3</v>
      </c>
      <c r="G201" s="69" t="s">
        <v>3269</v>
      </c>
      <c r="H201" s="62" t="s">
        <v>2221</v>
      </c>
      <c r="I201" s="167">
        <v>2578</v>
      </c>
      <c r="K201" s="63">
        <v>2920</v>
      </c>
      <c r="M201" s="167">
        <v>3597</v>
      </c>
      <c r="O201" s="4">
        <v>1347</v>
      </c>
      <c r="Q201" s="4">
        <v>1800</v>
      </c>
      <c r="R201" s="4">
        <v>450</v>
      </c>
      <c r="S201" s="167">
        <v>2856</v>
      </c>
      <c r="U201" s="63">
        <v>3486</v>
      </c>
      <c r="W201" s="169">
        <v>1278</v>
      </c>
      <c r="Y201" s="187">
        <v>1772</v>
      </c>
      <c r="Z201" s="171">
        <v>436</v>
      </c>
      <c r="AA201" s="167">
        <v>4297</v>
      </c>
      <c r="AC201" s="169">
        <v>1573</v>
      </c>
      <c r="AE201" s="187">
        <v>2187</v>
      </c>
      <c r="AF201" s="171">
        <f t="shared" si="65"/>
        <v>537</v>
      </c>
    </row>
    <row r="202" spans="2:33">
      <c r="B202" s="69">
        <v>2</v>
      </c>
      <c r="C202" s="64">
        <v>2</v>
      </c>
      <c r="D202" s="64">
        <v>6</v>
      </c>
      <c r="F202" s="22">
        <f t="shared" si="63"/>
        <v>3</v>
      </c>
      <c r="G202" s="69" t="s">
        <v>3270</v>
      </c>
      <c r="H202" s="62" t="s">
        <v>3084</v>
      </c>
      <c r="I202" s="167">
        <v>15469</v>
      </c>
      <c r="K202" s="63">
        <v>12898</v>
      </c>
      <c r="M202" s="167">
        <v>13744</v>
      </c>
      <c r="O202" s="4">
        <v>5148</v>
      </c>
      <c r="Q202" s="4">
        <v>6878</v>
      </c>
      <c r="R202" s="4">
        <v>1718</v>
      </c>
      <c r="S202" s="167">
        <v>14508</v>
      </c>
      <c r="U202" s="63">
        <v>15990</v>
      </c>
      <c r="W202" s="169">
        <v>5864</v>
      </c>
      <c r="Y202" s="187">
        <v>8127</v>
      </c>
      <c r="Z202" s="171">
        <v>1999</v>
      </c>
      <c r="AA202" s="167">
        <v>16125</v>
      </c>
      <c r="AC202" s="169">
        <v>5907</v>
      </c>
      <c r="AE202" s="187">
        <v>8202</v>
      </c>
      <c r="AF202" s="171">
        <f t="shared" si="65"/>
        <v>2016</v>
      </c>
    </row>
    <row r="203" spans="2:33">
      <c r="B203" s="69">
        <v>2</v>
      </c>
      <c r="C203" s="64">
        <v>2</v>
      </c>
      <c r="D203" s="64">
        <v>7</v>
      </c>
      <c r="F203" s="22">
        <f t="shared" si="63"/>
        <v>3</v>
      </c>
      <c r="G203" s="69" t="s">
        <v>794</v>
      </c>
      <c r="H203" s="62" t="s">
        <v>1971</v>
      </c>
      <c r="I203" s="167">
        <v>34669</v>
      </c>
      <c r="K203" s="63">
        <v>37396</v>
      </c>
      <c r="M203" s="167">
        <v>40589</v>
      </c>
      <c r="O203" s="4">
        <v>15202</v>
      </c>
      <c r="Q203" s="4">
        <v>20313</v>
      </c>
      <c r="R203" s="4">
        <v>5074</v>
      </c>
      <c r="S203" s="167">
        <v>42404</v>
      </c>
      <c r="U203" s="63">
        <v>43868</v>
      </c>
      <c r="W203" s="169">
        <v>16086</v>
      </c>
      <c r="Y203" s="187">
        <v>22298</v>
      </c>
      <c r="Z203" s="171">
        <v>5484</v>
      </c>
      <c r="AA203" s="167">
        <v>49910</v>
      </c>
      <c r="AC203" s="169">
        <v>18282</v>
      </c>
      <c r="AE203" s="187">
        <v>25389</v>
      </c>
      <c r="AF203" s="171">
        <f t="shared" si="65"/>
        <v>6239</v>
      </c>
    </row>
    <row r="204" spans="2:33">
      <c r="B204" s="69">
        <v>2</v>
      </c>
      <c r="C204" s="64">
        <v>2</v>
      </c>
      <c r="D204" s="64">
        <v>8</v>
      </c>
      <c r="F204" s="22">
        <f t="shared" si="63"/>
        <v>3</v>
      </c>
      <c r="G204" s="69" t="s">
        <v>2222</v>
      </c>
      <c r="H204" s="62" t="s">
        <v>2223</v>
      </c>
      <c r="M204" s="167">
        <v>16</v>
      </c>
      <c r="O204" s="4">
        <v>6</v>
      </c>
      <c r="Q204" s="4">
        <v>8</v>
      </c>
      <c r="R204" s="4">
        <v>2</v>
      </c>
      <c r="S204" s="167">
        <v>0</v>
      </c>
      <c r="U204" s="63">
        <v>16</v>
      </c>
      <c r="W204" s="169">
        <v>6</v>
      </c>
      <c r="Y204" s="187">
        <v>8</v>
      </c>
      <c r="Z204" s="171">
        <v>2</v>
      </c>
      <c r="AA204" s="167">
        <v>16</v>
      </c>
      <c r="AC204" s="169">
        <v>6</v>
      </c>
      <c r="AE204" s="187">
        <v>8</v>
      </c>
      <c r="AF204" s="171">
        <f t="shared" si="65"/>
        <v>2</v>
      </c>
    </row>
    <row r="205" spans="2:33">
      <c r="B205" s="69">
        <v>2</v>
      </c>
      <c r="C205" s="64">
        <v>3</v>
      </c>
      <c r="F205" s="22">
        <f t="shared" si="63"/>
        <v>2</v>
      </c>
      <c r="G205" s="69" t="s">
        <v>3271</v>
      </c>
      <c r="H205" s="62" t="s">
        <v>3529</v>
      </c>
      <c r="I205" s="167">
        <v>8632</v>
      </c>
      <c r="K205" s="63">
        <v>9305</v>
      </c>
      <c r="M205" s="167">
        <v>7914</v>
      </c>
      <c r="O205" s="4">
        <v>2964</v>
      </c>
      <c r="P205" s="4">
        <v>0</v>
      </c>
      <c r="Q205" s="4">
        <v>3961</v>
      </c>
      <c r="R205" s="4">
        <v>989</v>
      </c>
      <c r="S205" s="167">
        <v>8196</v>
      </c>
      <c r="U205" s="63">
        <v>8756</v>
      </c>
      <c r="W205" s="169">
        <v>3210</v>
      </c>
      <c r="Y205" s="187">
        <v>4451</v>
      </c>
      <c r="Z205" s="171">
        <v>1095</v>
      </c>
      <c r="AA205" s="167">
        <v>10486</v>
      </c>
      <c r="AC205" s="169">
        <v>3842</v>
      </c>
      <c r="AE205" s="187">
        <v>5333</v>
      </c>
      <c r="AF205" s="171">
        <f t="shared" ref="AF205" si="69">AA205-SUM(AC205:AE205)</f>
        <v>1311</v>
      </c>
      <c r="AG205" s="189"/>
    </row>
    <row r="206" spans="2:33">
      <c r="B206" s="69">
        <v>2</v>
      </c>
      <c r="C206" s="64">
        <v>3</v>
      </c>
      <c r="D206" s="64">
        <v>1</v>
      </c>
      <c r="F206" s="22">
        <f t="shared" si="63"/>
        <v>3</v>
      </c>
      <c r="G206" s="69" t="s">
        <v>3530</v>
      </c>
      <c r="H206" s="66" t="s">
        <v>3531</v>
      </c>
      <c r="I206" s="169"/>
      <c r="J206" s="171"/>
      <c r="K206" s="63">
        <v>9305</v>
      </c>
      <c r="L206" s="4"/>
      <c r="M206" s="167">
        <v>7914</v>
      </c>
      <c r="N206" s="171"/>
      <c r="S206" s="169">
        <v>8196</v>
      </c>
      <c r="T206" s="171"/>
      <c r="U206" s="63">
        <v>8756</v>
      </c>
      <c r="V206" s="4"/>
      <c r="AA206" s="167">
        <v>10486</v>
      </c>
      <c r="AB206" s="4"/>
      <c r="AC206" s="169">
        <v>3842</v>
      </c>
      <c r="AE206" s="187">
        <v>5333</v>
      </c>
      <c r="AF206" s="171">
        <f t="shared" si="65"/>
        <v>1311</v>
      </c>
    </row>
    <row r="207" spans="2:33">
      <c r="B207" s="69">
        <v>2</v>
      </c>
      <c r="C207" s="64">
        <v>4</v>
      </c>
      <c r="F207" s="22">
        <f t="shared" si="63"/>
        <v>2</v>
      </c>
      <c r="G207" s="69" t="s">
        <v>3272</v>
      </c>
      <c r="H207" s="62" t="s">
        <v>795</v>
      </c>
      <c r="I207" s="167">
        <v>86656</v>
      </c>
      <c r="K207" s="63">
        <v>93179</v>
      </c>
      <c r="M207" s="167">
        <v>105840</v>
      </c>
      <c r="O207" s="4">
        <f>O208+O209</f>
        <v>39639</v>
      </c>
      <c r="P207" s="4">
        <f t="shared" ref="P207:R207" si="70">P208+P209</f>
        <v>0</v>
      </c>
      <c r="Q207" s="4">
        <f t="shared" si="70"/>
        <v>52971</v>
      </c>
      <c r="R207" s="4">
        <f t="shared" si="70"/>
        <v>13230</v>
      </c>
      <c r="S207" s="167">
        <v>97512</v>
      </c>
      <c r="U207" s="63">
        <v>112140</v>
      </c>
      <c r="W207" s="169">
        <v>41122</v>
      </c>
      <c r="Y207" s="187">
        <v>57001</v>
      </c>
      <c r="Z207" s="171">
        <v>14017</v>
      </c>
      <c r="AA207" s="167">
        <v>130282</v>
      </c>
      <c r="AC207" s="169">
        <v>47722</v>
      </c>
      <c r="AE207" s="187">
        <v>66275</v>
      </c>
      <c r="AF207" s="171">
        <f t="shared" ref="AF207" si="71">AA207-SUM(AC207:AE207)</f>
        <v>16285</v>
      </c>
    </row>
    <row r="208" spans="2:33">
      <c r="B208" s="69">
        <v>2</v>
      </c>
      <c r="C208" s="64">
        <v>4</v>
      </c>
      <c r="D208" s="64">
        <v>1</v>
      </c>
      <c r="F208" s="22">
        <f t="shared" si="63"/>
        <v>3</v>
      </c>
      <c r="G208" s="69" t="s">
        <v>1972</v>
      </c>
      <c r="H208" s="64" t="s">
        <v>1974</v>
      </c>
      <c r="I208" s="169">
        <v>86486</v>
      </c>
      <c r="J208" s="171"/>
      <c r="K208" s="4">
        <v>93179</v>
      </c>
      <c r="L208" s="4" t="s">
        <v>2337</v>
      </c>
      <c r="M208" s="169">
        <v>105570</v>
      </c>
      <c r="N208" s="171"/>
      <c r="O208" s="4">
        <v>39538</v>
      </c>
      <c r="Q208" s="4">
        <v>52836</v>
      </c>
      <c r="R208" s="4">
        <v>13196</v>
      </c>
      <c r="S208" s="169">
        <v>97326</v>
      </c>
      <c r="T208" s="171"/>
      <c r="U208" s="4">
        <v>111840</v>
      </c>
      <c r="V208" s="4"/>
      <c r="W208" s="169">
        <v>41012</v>
      </c>
      <c r="Y208" s="187">
        <v>56849</v>
      </c>
      <c r="Z208" s="171">
        <v>13979</v>
      </c>
      <c r="AA208" s="169">
        <v>129967</v>
      </c>
      <c r="AB208" s="4"/>
      <c r="AC208" s="169">
        <v>47607</v>
      </c>
      <c r="AE208" s="187">
        <v>66114</v>
      </c>
      <c r="AF208" s="171">
        <f t="shared" si="65"/>
        <v>16246</v>
      </c>
    </row>
    <row r="209" spans="2:46">
      <c r="B209" s="69">
        <v>2</v>
      </c>
      <c r="C209" s="64">
        <v>4</v>
      </c>
      <c r="D209" s="64">
        <v>2</v>
      </c>
      <c r="F209" s="22">
        <f t="shared" si="63"/>
        <v>3</v>
      </c>
      <c r="G209" s="69" t="s">
        <v>1973</v>
      </c>
      <c r="H209" s="64" t="s">
        <v>1975</v>
      </c>
      <c r="I209" s="169">
        <v>170</v>
      </c>
      <c r="J209" s="171"/>
      <c r="K209" s="63">
        <v>145</v>
      </c>
      <c r="L209" s="4"/>
      <c r="M209" s="169">
        <v>270</v>
      </c>
      <c r="N209" s="171"/>
      <c r="O209" s="4">
        <v>101</v>
      </c>
      <c r="Q209" s="4">
        <v>135</v>
      </c>
      <c r="R209" s="4">
        <v>34</v>
      </c>
      <c r="S209" s="169">
        <v>186</v>
      </c>
      <c r="T209" s="171"/>
      <c r="U209" s="4">
        <v>300</v>
      </c>
      <c r="V209" s="4"/>
      <c r="W209" s="169">
        <v>110</v>
      </c>
      <c r="Y209" s="187">
        <v>152</v>
      </c>
      <c r="Z209" s="171">
        <v>38</v>
      </c>
      <c r="AA209" s="169">
        <v>315</v>
      </c>
      <c r="AB209" s="4"/>
      <c r="AC209" s="169">
        <v>115</v>
      </c>
      <c r="AE209" s="187">
        <v>161</v>
      </c>
      <c r="AF209" s="171">
        <f t="shared" si="65"/>
        <v>39</v>
      </c>
    </row>
    <row r="210" spans="2:46">
      <c r="B210" s="69">
        <v>2</v>
      </c>
      <c r="C210" s="64">
        <v>5</v>
      </c>
      <c r="F210" s="22">
        <f t="shared" si="63"/>
        <v>2</v>
      </c>
      <c r="G210" s="69" t="s">
        <v>3273</v>
      </c>
      <c r="H210" s="62" t="s">
        <v>796</v>
      </c>
      <c r="I210" s="167">
        <v>14325</v>
      </c>
      <c r="K210" s="63">
        <v>14335</v>
      </c>
      <c r="L210" s="4" t="s">
        <v>2336</v>
      </c>
      <c r="M210" s="167">
        <v>19663</v>
      </c>
      <c r="O210" s="4">
        <f>O211+O212</f>
        <v>7365</v>
      </c>
      <c r="P210" s="4">
        <f t="shared" ref="P210:R210" si="72">P211+P212</f>
        <v>0</v>
      </c>
      <c r="Q210" s="4">
        <f t="shared" si="72"/>
        <v>9840</v>
      </c>
      <c r="R210" s="4">
        <f t="shared" si="72"/>
        <v>2458</v>
      </c>
      <c r="S210" s="167">
        <v>20013</v>
      </c>
      <c r="U210" s="63">
        <v>21615</v>
      </c>
      <c r="W210" s="169">
        <v>7926</v>
      </c>
      <c r="Y210" s="187">
        <v>10987</v>
      </c>
      <c r="Z210" s="171">
        <v>2702</v>
      </c>
      <c r="AA210" s="167">
        <v>30792</v>
      </c>
      <c r="AC210" s="169">
        <v>11279</v>
      </c>
      <c r="AE210" s="187">
        <v>15664</v>
      </c>
      <c r="AF210" s="171">
        <f t="shared" ref="AF210" si="73">AA210-SUM(AC210:AE210)</f>
        <v>3849</v>
      </c>
    </row>
    <row r="211" spans="2:46">
      <c r="B211" s="69">
        <v>2</v>
      </c>
      <c r="C211" s="64">
        <v>5</v>
      </c>
      <c r="D211" s="64">
        <v>1</v>
      </c>
      <c r="F211" s="22">
        <f t="shared" si="63"/>
        <v>3</v>
      </c>
      <c r="G211" s="69" t="s">
        <v>1977</v>
      </c>
      <c r="H211" s="64" t="s">
        <v>1976</v>
      </c>
      <c r="I211" s="169">
        <v>13892</v>
      </c>
      <c r="J211" s="171"/>
      <c r="K211" s="63">
        <v>14061</v>
      </c>
      <c r="M211" s="169">
        <v>18763</v>
      </c>
      <c r="N211" s="171"/>
      <c r="O211" s="4">
        <v>7027</v>
      </c>
      <c r="Q211" s="4">
        <v>9391</v>
      </c>
      <c r="R211" s="4">
        <v>2345</v>
      </c>
      <c r="S211" s="169">
        <v>19625</v>
      </c>
      <c r="T211" s="171"/>
      <c r="U211" s="4">
        <v>20625</v>
      </c>
      <c r="V211" s="4"/>
      <c r="W211" s="169">
        <v>7563</v>
      </c>
      <c r="Y211" s="187">
        <v>10484</v>
      </c>
      <c r="Z211" s="171">
        <v>2578</v>
      </c>
      <c r="AA211" s="169">
        <v>29791</v>
      </c>
      <c r="AB211" s="4"/>
      <c r="AC211" s="169">
        <v>10913</v>
      </c>
      <c r="AE211" s="187">
        <v>15154</v>
      </c>
      <c r="AF211" s="171">
        <f t="shared" si="65"/>
        <v>3724</v>
      </c>
    </row>
    <row r="212" spans="2:46">
      <c r="B212" s="69">
        <v>2</v>
      </c>
      <c r="C212" s="64">
        <v>5</v>
      </c>
      <c r="D212" s="64">
        <v>2</v>
      </c>
      <c r="F212" s="22">
        <f t="shared" si="63"/>
        <v>3</v>
      </c>
      <c r="G212" s="69" t="s">
        <v>1978</v>
      </c>
      <c r="H212" s="64" t="s">
        <v>1979</v>
      </c>
      <c r="I212" s="169">
        <v>433</v>
      </c>
      <c r="J212" s="171"/>
      <c r="K212" s="63">
        <v>274</v>
      </c>
      <c r="M212" s="169">
        <v>900</v>
      </c>
      <c r="N212" s="171"/>
      <c r="O212" s="4">
        <v>338</v>
      </c>
      <c r="Q212" s="4">
        <v>449</v>
      </c>
      <c r="R212" s="4">
        <v>113</v>
      </c>
      <c r="S212" s="169">
        <v>388</v>
      </c>
      <c r="T212" s="171"/>
      <c r="U212" s="4">
        <v>990</v>
      </c>
      <c r="V212" s="4"/>
      <c r="W212" s="169">
        <v>363</v>
      </c>
      <c r="Y212" s="187">
        <v>503</v>
      </c>
      <c r="Z212" s="171">
        <v>124</v>
      </c>
      <c r="AA212" s="169">
        <v>1001</v>
      </c>
      <c r="AB212" s="4"/>
      <c r="AC212" s="169">
        <v>366</v>
      </c>
      <c r="AE212" s="187">
        <v>510</v>
      </c>
      <c r="AF212" s="171">
        <f t="shared" si="65"/>
        <v>125</v>
      </c>
    </row>
    <row r="213" spans="2:46">
      <c r="B213" s="69">
        <v>2</v>
      </c>
      <c r="C213" s="64">
        <v>6</v>
      </c>
      <c r="F213" s="22">
        <f t="shared" si="63"/>
        <v>2</v>
      </c>
      <c r="G213" s="69" t="s">
        <v>3274</v>
      </c>
      <c r="H213" s="62" t="s">
        <v>797</v>
      </c>
      <c r="I213" s="167">
        <v>148032</v>
      </c>
      <c r="K213" s="63">
        <v>155141</v>
      </c>
      <c r="L213" s="4" t="s">
        <v>2338</v>
      </c>
      <c r="M213" s="167">
        <v>170911</v>
      </c>
      <c r="O213" s="4">
        <f>SUM(O214:O217)</f>
        <v>64010</v>
      </c>
      <c r="P213" s="4">
        <f t="shared" ref="P213:R213" si="74">SUM(P214:P217)</f>
        <v>0</v>
      </c>
      <c r="Q213" s="4">
        <f t="shared" si="74"/>
        <v>85538</v>
      </c>
      <c r="R213" s="4">
        <f t="shared" si="74"/>
        <v>21363</v>
      </c>
      <c r="S213" s="167">
        <v>154067</v>
      </c>
      <c r="U213" s="63">
        <v>170077</v>
      </c>
      <c r="W213" s="169">
        <v>62367</v>
      </c>
      <c r="Y213" s="187">
        <v>86450</v>
      </c>
      <c r="Z213" s="171">
        <v>21260</v>
      </c>
      <c r="AA213" s="167">
        <v>193494</v>
      </c>
      <c r="AC213" s="169">
        <v>70877</v>
      </c>
      <c r="AE213" s="187">
        <v>98430</v>
      </c>
      <c r="AF213" s="171">
        <f t="shared" ref="AF213" si="75">AA213-SUM(AC213:AE213)</f>
        <v>24187</v>
      </c>
    </row>
    <row r="214" spans="2:46">
      <c r="B214" s="69">
        <v>2</v>
      </c>
      <c r="C214" s="64">
        <v>6</v>
      </c>
      <c r="D214" s="64">
        <v>1</v>
      </c>
      <c r="F214" s="22">
        <f t="shared" si="63"/>
        <v>3</v>
      </c>
      <c r="G214" s="69" t="s">
        <v>1980</v>
      </c>
      <c r="H214" s="64" t="s">
        <v>4226</v>
      </c>
      <c r="I214" s="169">
        <v>148012</v>
      </c>
      <c r="J214" s="171"/>
      <c r="K214" s="63">
        <v>155040</v>
      </c>
      <c r="M214" s="169">
        <v>170831</v>
      </c>
      <c r="N214" s="171"/>
      <c r="O214" s="4">
        <v>63969</v>
      </c>
      <c r="Q214" s="4">
        <v>85482</v>
      </c>
      <c r="R214" s="4">
        <v>21349</v>
      </c>
      <c r="S214" s="169">
        <v>153869</v>
      </c>
      <c r="T214" s="171"/>
      <c r="U214" s="4">
        <v>169625</v>
      </c>
      <c r="V214" s="4"/>
      <c r="W214" s="169">
        <v>62202</v>
      </c>
      <c r="Y214" s="187">
        <v>86220</v>
      </c>
      <c r="Z214" s="171">
        <v>21203</v>
      </c>
      <c r="AA214" s="169">
        <v>193235</v>
      </c>
      <c r="AB214" s="4"/>
      <c r="AC214" s="169">
        <v>70783</v>
      </c>
      <c r="AE214" s="187">
        <v>98298</v>
      </c>
      <c r="AF214" s="171">
        <f t="shared" si="65"/>
        <v>24154</v>
      </c>
    </row>
    <row r="215" spans="2:46">
      <c r="B215" s="69">
        <v>2</v>
      </c>
      <c r="C215" s="64">
        <v>6</v>
      </c>
      <c r="D215" s="64">
        <v>2</v>
      </c>
      <c r="F215" s="22">
        <f t="shared" si="63"/>
        <v>3</v>
      </c>
      <c r="G215" s="69" t="s">
        <v>1981</v>
      </c>
      <c r="H215" s="64" t="s">
        <v>4227</v>
      </c>
      <c r="I215" s="169"/>
      <c r="J215" s="171"/>
      <c r="M215" s="169">
        <v>31</v>
      </c>
      <c r="N215" s="171"/>
      <c r="O215" s="4">
        <v>11</v>
      </c>
      <c r="Q215" s="4">
        <v>16</v>
      </c>
      <c r="R215" s="4">
        <v>4</v>
      </c>
      <c r="S215" s="169">
        <v>0</v>
      </c>
      <c r="T215" s="171"/>
      <c r="U215" s="4">
        <v>31</v>
      </c>
      <c r="V215" s="4"/>
      <c r="W215" s="169">
        <v>11</v>
      </c>
      <c r="Y215" s="187">
        <v>16</v>
      </c>
      <c r="Z215" s="171">
        <v>4</v>
      </c>
      <c r="AA215" s="169">
        <v>31</v>
      </c>
      <c r="AB215" s="4"/>
      <c r="AC215" s="169">
        <v>11</v>
      </c>
      <c r="AE215" s="187">
        <v>16</v>
      </c>
      <c r="AF215" s="171">
        <f t="shared" si="65"/>
        <v>4</v>
      </c>
    </row>
    <row r="216" spans="2:46">
      <c r="B216" s="69">
        <v>2</v>
      </c>
      <c r="C216" s="64">
        <v>6</v>
      </c>
      <c r="D216" s="64">
        <v>3</v>
      </c>
      <c r="F216" s="22">
        <f t="shared" si="63"/>
        <v>3</v>
      </c>
      <c r="G216" s="69" t="s">
        <v>2224</v>
      </c>
      <c r="H216" s="64" t="s">
        <v>4228</v>
      </c>
      <c r="I216" s="169">
        <v>20</v>
      </c>
      <c r="J216" s="171"/>
      <c r="K216" s="63">
        <v>101</v>
      </c>
      <c r="M216" s="169">
        <v>80</v>
      </c>
      <c r="N216" s="171"/>
      <c r="O216" s="4">
        <v>28</v>
      </c>
      <c r="Q216" s="4">
        <v>36</v>
      </c>
      <c r="R216" s="4">
        <v>9</v>
      </c>
      <c r="S216" s="169">
        <v>198</v>
      </c>
      <c r="T216" s="171"/>
      <c r="U216" s="4">
        <v>413</v>
      </c>
      <c r="V216" s="4"/>
      <c r="W216" s="169">
        <v>151</v>
      </c>
      <c r="Y216" s="187">
        <v>210</v>
      </c>
      <c r="Z216" s="171">
        <v>52</v>
      </c>
      <c r="AA216" s="169">
        <v>220</v>
      </c>
      <c r="AB216" s="4"/>
      <c r="AC216" s="169">
        <v>80</v>
      </c>
      <c r="AE216" s="187">
        <v>112</v>
      </c>
      <c r="AF216" s="171">
        <f t="shared" si="65"/>
        <v>28</v>
      </c>
    </row>
    <row r="217" spans="2:46">
      <c r="B217" s="69">
        <v>2</v>
      </c>
      <c r="C217" s="64">
        <v>6</v>
      </c>
      <c r="D217" s="64">
        <v>4</v>
      </c>
      <c r="F217" s="22">
        <f t="shared" si="63"/>
        <v>3</v>
      </c>
      <c r="G217" s="69" t="s">
        <v>2225</v>
      </c>
      <c r="H217" s="64" t="s">
        <v>4229</v>
      </c>
      <c r="I217" s="169"/>
      <c r="J217" s="171"/>
      <c r="M217" s="169">
        <v>7</v>
      </c>
      <c r="N217" s="171"/>
      <c r="O217" s="4">
        <v>2</v>
      </c>
      <c r="Q217" s="4">
        <v>4</v>
      </c>
      <c r="R217" s="4">
        <v>1</v>
      </c>
      <c r="S217" s="169">
        <v>0</v>
      </c>
      <c r="T217" s="171"/>
      <c r="U217" s="4">
        <v>8</v>
      </c>
      <c r="V217" s="4"/>
      <c r="W217" s="169">
        <v>3</v>
      </c>
      <c r="Y217" s="187">
        <v>4</v>
      </c>
      <c r="Z217" s="171">
        <v>1</v>
      </c>
      <c r="AA217" s="169">
        <v>8</v>
      </c>
      <c r="AB217" s="4"/>
      <c r="AC217" s="169">
        <v>3</v>
      </c>
      <c r="AE217" s="187">
        <v>4</v>
      </c>
      <c r="AF217" s="171">
        <f t="shared" si="65"/>
        <v>1</v>
      </c>
    </row>
    <row r="218" spans="2:46">
      <c r="B218" s="69">
        <v>3</v>
      </c>
      <c r="F218" s="22">
        <f t="shared" si="63"/>
        <v>1</v>
      </c>
      <c r="G218" s="69" t="s">
        <v>3275</v>
      </c>
      <c r="H218" s="62" t="s">
        <v>798</v>
      </c>
      <c r="I218" s="167">
        <v>0</v>
      </c>
      <c r="K218" s="63">
        <v>0</v>
      </c>
      <c r="M218" s="167">
        <v>1</v>
      </c>
      <c r="Q218" s="4">
        <v>1</v>
      </c>
      <c r="S218" s="167">
        <v>0</v>
      </c>
      <c r="U218" s="63">
        <v>1</v>
      </c>
      <c r="Y218" s="187">
        <v>1</v>
      </c>
      <c r="AA218" s="167">
        <v>1</v>
      </c>
      <c r="AE218" s="187">
        <v>1</v>
      </c>
      <c r="AF218" s="171">
        <f t="shared" ref="AF218:AF220" si="76">AA218-SUM(AC218:AE218)</f>
        <v>0</v>
      </c>
    </row>
    <row r="219" spans="2:46">
      <c r="B219" s="69">
        <v>3</v>
      </c>
      <c r="C219" s="64">
        <v>1</v>
      </c>
      <c r="F219" s="22">
        <f t="shared" si="63"/>
        <v>2</v>
      </c>
      <c r="G219" s="69" t="s">
        <v>3227</v>
      </c>
      <c r="H219" s="62" t="s">
        <v>798</v>
      </c>
      <c r="I219" s="167">
        <v>0</v>
      </c>
      <c r="K219" s="63">
        <v>0</v>
      </c>
      <c r="M219" s="167">
        <v>1</v>
      </c>
      <c r="S219" s="167">
        <v>0</v>
      </c>
      <c r="U219" s="63">
        <v>1</v>
      </c>
      <c r="AA219" s="167">
        <v>1</v>
      </c>
      <c r="AE219" s="187">
        <v>1</v>
      </c>
      <c r="AF219" s="171">
        <f t="shared" si="76"/>
        <v>0</v>
      </c>
    </row>
    <row r="220" spans="2:46">
      <c r="B220" s="69">
        <v>3</v>
      </c>
      <c r="C220" s="64">
        <v>1</v>
      </c>
      <c r="D220" s="64">
        <v>1</v>
      </c>
      <c r="F220" s="22">
        <f t="shared" si="63"/>
        <v>3</v>
      </c>
      <c r="G220" s="69" t="s">
        <v>54</v>
      </c>
      <c r="H220" s="62" t="s">
        <v>798</v>
      </c>
      <c r="I220" s="167">
        <v>0</v>
      </c>
      <c r="K220" s="63">
        <v>0</v>
      </c>
      <c r="M220" s="167">
        <v>1</v>
      </c>
      <c r="S220" s="167">
        <v>0</v>
      </c>
      <c r="U220" s="63">
        <v>1</v>
      </c>
      <c r="AA220" s="167">
        <v>1</v>
      </c>
      <c r="AE220" s="187">
        <v>1</v>
      </c>
      <c r="AF220" s="171">
        <f t="shared" si="76"/>
        <v>0</v>
      </c>
    </row>
    <row r="221" spans="2:46" s="4" customFormat="1">
      <c r="B221" s="69">
        <v>4</v>
      </c>
      <c r="F221" s="22">
        <f t="shared" si="63"/>
        <v>1</v>
      </c>
      <c r="G221" s="69" t="s">
        <v>3276</v>
      </c>
      <c r="H221" s="62" t="s">
        <v>1930</v>
      </c>
      <c r="I221" s="167">
        <v>156811</v>
      </c>
      <c r="J221" s="168"/>
      <c r="K221" s="63">
        <v>155085</v>
      </c>
      <c r="L221" s="63"/>
      <c r="M221" s="167">
        <v>165898</v>
      </c>
      <c r="N221" s="168"/>
      <c r="O221" s="4">
        <f>O222+O231</f>
        <v>82436</v>
      </c>
      <c r="P221" s="4">
        <f>P222+P231</f>
        <v>0</v>
      </c>
      <c r="Q221" s="4">
        <f>Q222+Q231</f>
        <v>55984</v>
      </c>
      <c r="R221" s="4">
        <f>R222+R231</f>
        <v>27478</v>
      </c>
      <c r="S221" s="167">
        <v>153374</v>
      </c>
      <c r="T221" s="168"/>
      <c r="U221" s="63">
        <v>169176</v>
      </c>
      <c r="V221" s="63"/>
      <c r="W221" s="169">
        <v>83097</v>
      </c>
      <c r="X221" s="187"/>
      <c r="Y221" s="187">
        <v>57300</v>
      </c>
      <c r="Z221" s="171">
        <v>27969</v>
      </c>
      <c r="AA221" s="167">
        <v>169517</v>
      </c>
      <c r="AB221" s="63"/>
      <c r="AC221" s="169">
        <v>84672</v>
      </c>
      <c r="AD221" s="187"/>
      <c r="AE221" s="187">
        <v>56621</v>
      </c>
      <c r="AF221" s="171">
        <f t="shared" ref="AF221:AF222" si="77">AA221-SUM(AC221:AE221)</f>
        <v>28224</v>
      </c>
      <c r="AG221" s="185"/>
      <c r="AH221" s="187"/>
      <c r="AI221" s="171"/>
      <c r="AM221" s="169"/>
      <c r="AN221" s="187"/>
      <c r="AO221" s="178"/>
      <c r="AR221" s="169"/>
      <c r="AS221" s="187"/>
      <c r="AT221" s="170"/>
    </row>
    <row r="222" spans="2:46" s="4" customFormat="1">
      <c r="B222" s="69">
        <v>4</v>
      </c>
      <c r="C222" s="4">
        <v>1</v>
      </c>
      <c r="F222" s="22">
        <f t="shared" si="63"/>
        <v>2</v>
      </c>
      <c r="G222" s="69" t="s">
        <v>3277</v>
      </c>
      <c r="H222" s="62" t="s">
        <v>767</v>
      </c>
      <c r="I222" s="167">
        <v>66535</v>
      </c>
      <c r="J222" s="168"/>
      <c r="K222" s="63">
        <v>64443</v>
      </c>
      <c r="L222" s="63"/>
      <c r="M222" s="167">
        <v>72928</v>
      </c>
      <c r="N222" s="168"/>
      <c r="O222" s="4">
        <f>O224+O228</f>
        <v>27350</v>
      </c>
      <c r="P222" s="4">
        <f t="shared" ref="P222:R222" si="78">P224+P228</f>
        <v>0</v>
      </c>
      <c r="Q222" s="4">
        <f t="shared" si="78"/>
        <v>36462</v>
      </c>
      <c r="R222" s="4">
        <f t="shared" si="78"/>
        <v>9116</v>
      </c>
      <c r="S222" s="167">
        <v>60405</v>
      </c>
      <c r="T222" s="168"/>
      <c r="U222" s="63">
        <v>75085</v>
      </c>
      <c r="V222" s="63"/>
      <c r="W222" s="169">
        <v>28158</v>
      </c>
      <c r="X222" s="187"/>
      <c r="Y222" s="187">
        <v>37541</v>
      </c>
      <c r="Z222" s="171">
        <v>9386</v>
      </c>
      <c r="AA222" s="167">
        <v>72495</v>
      </c>
      <c r="AB222" s="63"/>
      <c r="AC222" s="169">
        <v>27186</v>
      </c>
      <c r="AD222" s="187"/>
      <c r="AE222" s="187">
        <v>36247</v>
      </c>
      <c r="AF222" s="171">
        <f t="shared" si="77"/>
        <v>9062</v>
      </c>
      <c r="AG222" s="189" t="s">
        <v>799</v>
      </c>
      <c r="AH222" s="187">
        <v>45092</v>
      </c>
      <c r="AI222" s="171"/>
      <c r="AM222" s="169"/>
      <c r="AN222" s="187"/>
      <c r="AO222" s="178"/>
      <c r="AR222" s="169"/>
      <c r="AS222" s="187"/>
      <c r="AT222" s="170"/>
    </row>
    <row r="223" spans="2:46" s="4" customFormat="1" hidden="1">
      <c r="B223" s="69"/>
      <c r="F223" s="24"/>
      <c r="G223" s="69"/>
      <c r="H223" s="62"/>
      <c r="I223" s="167"/>
      <c r="J223" s="168"/>
      <c r="K223" s="63"/>
      <c r="M223" s="167"/>
      <c r="N223" s="168"/>
      <c r="S223" s="167"/>
      <c r="T223" s="168"/>
      <c r="U223" s="63"/>
      <c r="V223" s="63"/>
      <c r="W223" s="169"/>
      <c r="X223" s="187"/>
      <c r="Y223" s="187"/>
      <c r="Z223" s="171"/>
      <c r="AA223" s="167"/>
      <c r="AB223" s="63"/>
      <c r="AC223" s="169"/>
      <c r="AD223" s="187"/>
      <c r="AE223" s="187"/>
      <c r="AF223" s="171"/>
      <c r="AG223" s="189" t="s">
        <v>800</v>
      </c>
      <c r="AH223" s="187">
        <v>21443</v>
      </c>
      <c r="AI223" s="171"/>
      <c r="AM223" s="169"/>
      <c r="AN223" s="187"/>
      <c r="AO223" s="178"/>
      <c r="AR223" s="169"/>
      <c r="AS223" s="187"/>
      <c r="AT223" s="170"/>
    </row>
    <row r="224" spans="2:46" s="4" customFormat="1">
      <c r="B224" s="69">
        <v>4</v>
      </c>
      <c r="C224" s="4">
        <v>1</v>
      </c>
      <c r="D224" s="4">
        <v>1</v>
      </c>
      <c r="F224" s="22">
        <f t="shared" ref="F224:F251" si="79">COUNT(B224:E224)</f>
        <v>3</v>
      </c>
      <c r="G224" s="69" t="s">
        <v>3247</v>
      </c>
      <c r="H224" s="62" t="s">
        <v>1173</v>
      </c>
      <c r="I224" s="179"/>
      <c r="J224" s="180"/>
      <c r="K224" s="27">
        <v>44320</v>
      </c>
      <c r="L224" s="4" t="s">
        <v>2341</v>
      </c>
      <c r="M224" s="167">
        <v>52466</v>
      </c>
      <c r="N224" s="168"/>
      <c r="O224" s="4">
        <v>19676</v>
      </c>
      <c r="Q224" s="4">
        <v>26232</v>
      </c>
      <c r="R224" s="4">
        <v>6558</v>
      </c>
      <c r="S224" s="167">
        <v>41780</v>
      </c>
      <c r="T224" s="168"/>
      <c r="U224" s="63">
        <v>55649</v>
      </c>
      <c r="V224" s="63"/>
      <c r="W224" s="169">
        <v>20870</v>
      </c>
      <c r="X224" s="187"/>
      <c r="Y224" s="187">
        <v>27822</v>
      </c>
      <c r="Z224" s="171">
        <v>6957</v>
      </c>
      <c r="AA224" s="167">
        <v>54771</v>
      </c>
      <c r="AB224" s="63"/>
      <c r="AC224" s="169">
        <v>20540</v>
      </c>
      <c r="AD224" s="187"/>
      <c r="AE224" s="187">
        <v>27386</v>
      </c>
      <c r="AF224" s="171">
        <f t="shared" ref="AF224:AF230" si="80">AA224-SUM(AC224:AE224)</f>
        <v>6845</v>
      </c>
      <c r="AG224" s="185"/>
      <c r="AH224" s="187"/>
      <c r="AI224" s="171"/>
      <c r="AM224" s="169"/>
      <c r="AN224" s="187"/>
      <c r="AO224" s="178"/>
      <c r="AR224" s="169"/>
      <c r="AS224" s="187"/>
      <c r="AT224" s="170"/>
    </row>
    <row r="225" spans="2:46" s="4" customFormat="1">
      <c r="B225" s="69">
        <v>4</v>
      </c>
      <c r="C225" s="4">
        <v>1</v>
      </c>
      <c r="D225" s="4">
        <v>1</v>
      </c>
      <c r="E225" s="4">
        <v>1</v>
      </c>
      <c r="F225" s="22">
        <f t="shared" si="79"/>
        <v>4</v>
      </c>
      <c r="G225" s="69" t="s">
        <v>3532</v>
      </c>
      <c r="H225" s="4" t="s">
        <v>1982</v>
      </c>
      <c r="I225" s="169"/>
      <c r="J225" s="171"/>
      <c r="K225" s="4">
        <v>12000</v>
      </c>
      <c r="M225" s="169">
        <v>12000</v>
      </c>
      <c r="N225" s="171"/>
      <c r="O225" s="4">
        <v>4501</v>
      </c>
      <c r="Q225" s="4">
        <v>5999</v>
      </c>
      <c r="R225" s="4">
        <v>1500</v>
      </c>
      <c r="S225" s="169">
        <v>12000</v>
      </c>
      <c r="T225" s="171"/>
      <c r="U225" s="4">
        <v>14400</v>
      </c>
      <c r="V225" s="4" t="s">
        <v>1111</v>
      </c>
      <c r="W225" s="169">
        <v>5401</v>
      </c>
      <c r="X225" s="187"/>
      <c r="Y225" s="187">
        <v>7198</v>
      </c>
      <c r="Z225" s="171">
        <v>1801</v>
      </c>
      <c r="AA225" s="169">
        <v>14400</v>
      </c>
      <c r="AC225" s="169">
        <v>5401</v>
      </c>
      <c r="AD225" s="187"/>
      <c r="AE225" s="187">
        <v>7200</v>
      </c>
      <c r="AF225" s="171">
        <f t="shared" si="80"/>
        <v>1799</v>
      </c>
      <c r="AG225" s="185"/>
      <c r="AH225" s="187"/>
      <c r="AI225" s="171"/>
      <c r="AM225" s="169"/>
      <c r="AN225" s="187"/>
      <c r="AO225" s="178"/>
      <c r="AR225" s="169"/>
      <c r="AS225" s="187"/>
      <c r="AT225" s="170"/>
    </row>
    <row r="226" spans="2:46" s="4" customFormat="1">
      <c r="B226" s="69">
        <v>4</v>
      </c>
      <c r="C226" s="4">
        <v>1</v>
      </c>
      <c r="D226" s="4">
        <v>1</v>
      </c>
      <c r="E226" s="4">
        <v>2</v>
      </c>
      <c r="F226" s="22">
        <f t="shared" si="79"/>
        <v>4</v>
      </c>
      <c r="G226" s="69" t="s">
        <v>3533</v>
      </c>
      <c r="H226" s="4" t="s">
        <v>1983</v>
      </c>
      <c r="I226" s="169"/>
      <c r="J226" s="171"/>
      <c r="K226" s="4">
        <v>11363</v>
      </c>
      <c r="M226" s="169">
        <v>11075</v>
      </c>
      <c r="N226" s="171"/>
      <c r="O226" s="4">
        <v>4153</v>
      </c>
      <c r="Q226" s="4">
        <v>5538</v>
      </c>
      <c r="R226" s="4">
        <v>1384</v>
      </c>
      <c r="S226" s="169">
        <v>9697</v>
      </c>
      <c r="T226" s="171"/>
      <c r="U226" s="4">
        <v>11850</v>
      </c>
      <c r="V226" s="4" t="s">
        <v>2951</v>
      </c>
      <c r="W226" s="169">
        <v>4444</v>
      </c>
      <c r="X226" s="187"/>
      <c r="Y226" s="187">
        <v>5925</v>
      </c>
      <c r="Z226" s="171">
        <v>1481</v>
      </c>
      <c r="AA226" s="169">
        <v>11713</v>
      </c>
      <c r="AC226" s="169">
        <v>4392</v>
      </c>
      <c r="AD226" s="187"/>
      <c r="AE226" s="187">
        <v>5857</v>
      </c>
      <c r="AF226" s="171">
        <f t="shared" si="80"/>
        <v>1464</v>
      </c>
      <c r="AG226" s="185"/>
      <c r="AH226" s="187"/>
      <c r="AI226" s="171"/>
      <c r="AM226" s="169"/>
      <c r="AN226" s="187"/>
      <c r="AO226" s="178"/>
      <c r="AR226" s="169"/>
      <c r="AS226" s="187"/>
      <c r="AT226" s="170"/>
    </row>
    <row r="227" spans="2:46" s="4" customFormat="1">
      <c r="B227" s="69">
        <v>4</v>
      </c>
      <c r="C227" s="4">
        <v>1</v>
      </c>
      <c r="D227" s="4">
        <v>1</v>
      </c>
      <c r="E227" s="4">
        <v>3</v>
      </c>
      <c r="F227" s="22">
        <f t="shared" si="79"/>
        <v>4</v>
      </c>
      <c r="G227" s="69" t="s">
        <v>3534</v>
      </c>
      <c r="H227" s="4" t="s">
        <v>1984</v>
      </c>
      <c r="I227" s="169"/>
      <c r="J227" s="171"/>
      <c r="K227" s="4">
        <v>20957</v>
      </c>
      <c r="M227" s="169">
        <v>29391</v>
      </c>
      <c r="N227" s="171"/>
      <c r="O227" s="4">
        <v>11022</v>
      </c>
      <c r="Q227" s="4">
        <v>14695</v>
      </c>
      <c r="R227" s="4">
        <v>3674</v>
      </c>
      <c r="S227" s="169">
        <v>20082</v>
      </c>
      <c r="T227" s="171"/>
      <c r="U227" s="4">
        <v>29399</v>
      </c>
      <c r="V227" s="4" t="s">
        <v>2952</v>
      </c>
      <c r="W227" s="169">
        <v>11025</v>
      </c>
      <c r="X227" s="187"/>
      <c r="Y227" s="187">
        <v>14699</v>
      </c>
      <c r="Z227" s="171">
        <v>3675</v>
      </c>
      <c r="AA227" s="169">
        <v>28658</v>
      </c>
      <c r="AC227" s="169">
        <v>10747</v>
      </c>
      <c r="AD227" s="187"/>
      <c r="AE227" s="187">
        <v>14329</v>
      </c>
      <c r="AF227" s="171">
        <f t="shared" si="80"/>
        <v>3582</v>
      </c>
      <c r="AG227" s="185"/>
      <c r="AH227" s="187"/>
      <c r="AI227" s="171"/>
      <c r="AM227" s="169"/>
      <c r="AN227" s="187"/>
      <c r="AO227" s="178"/>
      <c r="AR227" s="169"/>
      <c r="AS227" s="187"/>
      <c r="AT227" s="170"/>
    </row>
    <row r="228" spans="2:46" s="4" customFormat="1">
      <c r="B228" s="69">
        <v>4</v>
      </c>
      <c r="C228" s="4">
        <v>1</v>
      </c>
      <c r="D228" s="4">
        <v>2</v>
      </c>
      <c r="F228" s="22">
        <f t="shared" si="79"/>
        <v>3</v>
      </c>
      <c r="G228" s="69" t="s">
        <v>1174</v>
      </c>
      <c r="H228" s="62" t="s">
        <v>1175</v>
      </c>
      <c r="I228" s="179"/>
      <c r="J228" s="180"/>
      <c r="K228" s="27">
        <v>20123</v>
      </c>
      <c r="L228" s="4" t="s">
        <v>2342</v>
      </c>
      <c r="M228" s="167">
        <v>20462</v>
      </c>
      <c r="N228" s="168"/>
      <c r="O228" s="4">
        <v>7674</v>
      </c>
      <c r="Q228" s="4">
        <v>10230</v>
      </c>
      <c r="R228" s="4">
        <v>2558</v>
      </c>
      <c r="S228" s="167">
        <v>18625</v>
      </c>
      <c r="T228" s="168"/>
      <c r="U228" s="63">
        <v>19436</v>
      </c>
      <c r="V228" s="63"/>
      <c r="W228" s="169">
        <v>7288</v>
      </c>
      <c r="X228" s="187"/>
      <c r="Y228" s="187">
        <v>9719</v>
      </c>
      <c r="Z228" s="171">
        <v>2429</v>
      </c>
      <c r="AA228" s="167">
        <v>17724</v>
      </c>
      <c r="AB228" s="63"/>
      <c r="AC228" s="169">
        <v>6646</v>
      </c>
      <c r="AD228" s="187"/>
      <c r="AE228" s="187">
        <v>8861</v>
      </c>
      <c r="AF228" s="171">
        <f t="shared" si="80"/>
        <v>2217</v>
      </c>
      <c r="AG228" s="185"/>
      <c r="AH228" s="187"/>
      <c r="AI228" s="171"/>
      <c r="AM228" s="169"/>
      <c r="AN228" s="187"/>
      <c r="AO228" s="178"/>
      <c r="AR228" s="169"/>
      <c r="AS228" s="187"/>
      <c r="AT228" s="170"/>
    </row>
    <row r="229" spans="2:46" s="4" customFormat="1">
      <c r="B229" s="69">
        <v>4</v>
      </c>
      <c r="C229" s="4">
        <v>1</v>
      </c>
      <c r="D229" s="4">
        <v>2</v>
      </c>
      <c r="E229" s="4">
        <v>1</v>
      </c>
      <c r="F229" s="22">
        <f t="shared" si="79"/>
        <v>4</v>
      </c>
      <c r="G229" s="69" t="s">
        <v>3535</v>
      </c>
      <c r="H229" s="4" t="s">
        <v>1985</v>
      </c>
      <c r="I229" s="169"/>
      <c r="J229" s="171"/>
      <c r="K229" s="4">
        <v>17823</v>
      </c>
      <c r="M229" s="169">
        <v>18162</v>
      </c>
      <c r="N229" s="171"/>
      <c r="O229" s="4">
        <v>6811</v>
      </c>
      <c r="Q229" s="4">
        <v>9081</v>
      </c>
      <c r="R229" s="4">
        <v>2270</v>
      </c>
      <c r="S229" s="169">
        <v>16324.77</v>
      </c>
      <c r="T229" s="171"/>
      <c r="U229" s="4">
        <v>16585</v>
      </c>
      <c r="V229" s="4" t="s">
        <v>1111</v>
      </c>
      <c r="W229" s="169">
        <v>6219</v>
      </c>
      <c r="X229" s="187"/>
      <c r="Y229" s="187">
        <v>8293</v>
      </c>
      <c r="Z229" s="171">
        <v>2073</v>
      </c>
      <c r="AA229" s="169">
        <v>14821</v>
      </c>
      <c r="AC229" s="169">
        <v>5558</v>
      </c>
      <c r="AD229" s="187"/>
      <c r="AE229" s="187">
        <v>7410</v>
      </c>
      <c r="AF229" s="171">
        <f t="shared" si="80"/>
        <v>1853</v>
      </c>
      <c r="AG229" s="185"/>
      <c r="AH229" s="187"/>
      <c r="AI229" s="171"/>
      <c r="AM229" s="169"/>
      <c r="AN229" s="187"/>
      <c r="AO229" s="178"/>
      <c r="AR229" s="169"/>
      <c r="AS229" s="187"/>
      <c r="AT229" s="170"/>
    </row>
    <row r="230" spans="2:46" s="4" customFormat="1">
      <c r="B230" s="69">
        <v>4</v>
      </c>
      <c r="C230" s="4">
        <v>1</v>
      </c>
      <c r="D230" s="4">
        <v>2</v>
      </c>
      <c r="E230" s="4">
        <v>2</v>
      </c>
      <c r="F230" s="22">
        <f t="shared" si="79"/>
        <v>4</v>
      </c>
      <c r="G230" s="69" t="s">
        <v>3536</v>
      </c>
      <c r="H230" s="4" t="s">
        <v>1986</v>
      </c>
      <c r="I230" s="169"/>
      <c r="J230" s="171"/>
      <c r="K230" s="4">
        <v>2300</v>
      </c>
      <c r="M230" s="169">
        <v>2300</v>
      </c>
      <c r="N230" s="171"/>
      <c r="O230" s="4">
        <v>863</v>
      </c>
      <c r="Q230" s="4">
        <v>1149</v>
      </c>
      <c r="R230" s="4">
        <v>288</v>
      </c>
      <c r="S230" s="169">
        <v>2300</v>
      </c>
      <c r="T230" s="171"/>
      <c r="U230" s="4">
        <v>2851</v>
      </c>
      <c r="W230" s="169">
        <v>1069</v>
      </c>
      <c r="X230" s="187"/>
      <c r="Y230" s="187">
        <v>1426</v>
      </c>
      <c r="Z230" s="171">
        <v>356</v>
      </c>
      <c r="AA230" s="169">
        <v>2903</v>
      </c>
      <c r="AC230" s="169">
        <v>1088</v>
      </c>
      <c r="AD230" s="187"/>
      <c r="AE230" s="187">
        <v>1451</v>
      </c>
      <c r="AF230" s="171">
        <f t="shared" si="80"/>
        <v>364</v>
      </c>
      <c r="AG230" s="185"/>
      <c r="AH230" s="187"/>
      <c r="AI230" s="171"/>
      <c r="AM230" s="169"/>
      <c r="AN230" s="187"/>
      <c r="AO230" s="178"/>
      <c r="AR230" s="169"/>
      <c r="AS230" s="187"/>
      <c r="AT230" s="170"/>
    </row>
    <row r="231" spans="2:46" s="4" customFormat="1">
      <c r="B231" s="69">
        <v>4</v>
      </c>
      <c r="C231" s="4">
        <v>2</v>
      </c>
      <c r="F231" s="22">
        <f t="shared" si="79"/>
        <v>2</v>
      </c>
      <c r="G231" s="69" t="s">
        <v>3278</v>
      </c>
      <c r="H231" s="62" t="s">
        <v>801</v>
      </c>
      <c r="I231" s="167">
        <v>90276</v>
      </c>
      <c r="J231" s="168"/>
      <c r="K231" s="63">
        <v>90641</v>
      </c>
      <c r="L231" s="63"/>
      <c r="M231" s="167">
        <v>92970</v>
      </c>
      <c r="N231" s="168"/>
      <c r="O231" s="4">
        <f>O232+O233</f>
        <v>55086</v>
      </c>
      <c r="P231" s="4">
        <f t="shared" ref="P231:R231" si="81">P232+P233</f>
        <v>0</v>
      </c>
      <c r="Q231" s="4">
        <f t="shared" si="81"/>
        <v>19522</v>
      </c>
      <c r="R231" s="4">
        <f t="shared" si="81"/>
        <v>18362</v>
      </c>
      <c r="S231" s="167">
        <v>92969</v>
      </c>
      <c r="T231" s="168"/>
      <c r="U231" s="63">
        <v>94091</v>
      </c>
      <c r="V231" s="63"/>
      <c r="W231" s="169">
        <v>55749</v>
      </c>
      <c r="X231" s="187"/>
      <c r="Y231" s="187">
        <v>19759</v>
      </c>
      <c r="Z231" s="171">
        <v>18583</v>
      </c>
      <c r="AA231" s="167">
        <v>97022</v>
      </c>
      <c r="AB231" s="63"/>
      <c r="AC231" s="169">
        <v>57486</v>
      </c>
      <c r="AD231" s="187"/>
      <c r="AE231" s="187">
        <v>20374</v>
      </c>
      <c r="AF231" s="171">
        <f t="shared" ref="AF231:AF238" si="82">AA231-SUM(AC231:AE231)</f>
        <v>19162</v>
      </c>
      <c r="AG231" s="185"/>
      <c r="AH231" s="187"/>
      <c r="AI231" s="171"/>
      <c r="AM231" s="169"/>
      <c r="AN231" s="187"/>
      <c r="AO231" s="178"/>
      <c r="AR231" s="169"/>
      <c r="AS231" s="187"/>
      <c r="AT231" s="170"/>
    </row>
    <row r="232" spans="2:46" s="4" customFormat="1">
      <c r="B232" s="69">
        <v>4</v>
      </c>
      <c r="C232" s="4">
        <v>2</v>
      </c>
      <c r="D232" s="4">
        <v>1</v>
      </c>
      <c r="F232" s="22">
        <f t="shared" si="79"/>
        <v>3</v>
      </c>
      <c r="G232" s="69" t="s">
        <v>3279</v>
      </c>
      <c r="H232" s="62" t="s">
        <v>1176</v>
      </c>
      <c r="I232" s="169">
        <v>88543</v>
      </c>
      <c r="J232" s="171"/>
      <c r="K232" s="4">
        <v>88903</v>
      </c>
      <c r="M232" s="167">
        <v>90684</v>
      </c>
      <c r="N232" s="168"/>
      <c r="O232" s="4">
        <v>53732</v>
      </c>
      <c r="Q232" s="4">
        <v>19042</v>
      </c>
      <c r="R232" s="4">
        <v>17910</v>
      </c>
      <c r="S232" s="167">
        <v>90684</v>
      </c>
      <c r="T232" s="168"/>
      <c r="U232" s="63">
        <v>91805</v>
      </c>
      <c r="V232" s="63"/>
      <c r="W232" s="169">
        <v>54395</v>
      </c>
      <c r="X232" s="187"/>
      <c r="Y232" s="187">
        <v>19279</v>
      </c>
      <c r="Z232" s="171">
        <v>18131</v>
      </c>
      <c r="AA232" s="167">
        <v>92979</v>
      </c>
      <c r="AB232" s="63"/>
      <c r="AC232" s="169">
        <v>55090</v>
      </c>
      <c r="AD232" s="187"/>
      <c r="AE232" s="187">
        <v>19526</v>
      </c>
      <c r="AF232" s="171">
        <f t="shared" si="82"/>
        <v>18363</v>
      </c>
      <c r="AG232" s="185"/>
      <c r="AH232" s="187"/>
      <c r="AI232" s="171"/>
      <c r="AM232" s="169"/>
      <c r="AN232" s="187"/>
      <c r="AO232" s="178"/>
      <c r="AR232" s="169"/>
      <c r="AS232" s="187"/>
      <c r="AT232" s="170"/>
    </row>
    <row r="233" spans="2:46" s="4" customFormat="1">
      <c r="B233" s="69">
        <v>4</v>
      </c>
      <c r="C233" s="4">
        <v>2</v>
      </c>
      <c r="D233" s="4">
        <v>2</v>
      </c>
      <c r="F233" s="22">
        <f t="shared" si="79"/>
        <v>3</v>
      </c>
      <c r="G233" s="69" t="s">
        <v>1177</v>
      </c>
      <c r="H233" s="62" t="s">
        <v>1178</v>
      </c>
      <c r="I233" s="169">
        <v>1733</v>
      </c>
      <c r="J233" s="171"/>
      <c r="K233" s="4">
        <v>1739</v>
      </c>
      <c r="M233" s="167">
        <v>2286</v>
      </c>
      <c r="N233" s="168"/>
      <c r="O233" s="4">
        <v>1354</v>
      </c>
      <c r="Q233" s="4">
        <v>480</v>
      </c>
      <c r="R233" s="4">
        <v>452</v>
      </c>
      <c r="S233" s="167">
        <v>2285</v>
      </c>
      <c r="T233" s="168"/>
      <c r="U233" s="63">
        <v>2286</v>
      </c>
      <c r="V233" s="63"/>
      <c r="W233" s="169">
        <v>1354</v>
      </c>
      <c r="X233" s="187"/>
      <c r="Y233" s="187">
        <v>480</v>
      </c>
      <c r="Z233" s="171">
        <v>452</v>
      </c>
      <c r="AA233" s="167">
        <v>4043</v>
      </c>
      <c r="AB233" s="63"/>
      <c r="AC233" s="169">
        <v>2396</v>
      </c>
      <c r="AD233" s="187"/>
      <c r="AE233" s="187">
        <v>848</v>
      </c>
      <c r="AF233" s="171">
        <f t="shared" si="82"/>
        <v>799</v>
      </c>
      <c r="AG233" s="185"/>
      <c r="AH233" s="187"/>
      <c r="AI233" s="171"/>
      <c r="AM233" s="169"/>
      <c r="AN233" s="187"/>
      <c r="AO233" s="178"/>
      <c r="AR233" s="169"/>
      <c r="AS233" s="187"/>
      <c r="AT233" s="170"/>
    </row>
    <row r="234" spans="2:46" s="4" customFormat="1">
      <c r="B234" s="69">
        <v>4</v>
      </c>
      <c r="C234" s="4">
        <v>2</v>
      </c>
      <c r="D234" s="4">
        <v>2</v>
      </c>
      <c r="E234" s="4">
        <v>1</v>
      </c>
      <c r="F234" s="22">
        <f t="shared" si="79"/>
        <v>4</v>
      </c>
      <c r="G234" s="69" t="s">
        <v>3537</v>
      </c>
      <c r="H234" s="4" t="s">
        <v>1987</v>
      </c>
      <c r="I234" s="169"/>
      <c r="J234" s="171"/>
      <c r="K234" s="4">
        <v>300</v>
      </c>
      <c r="L234" s="4" t="s">
        <v>2343</v>
      </c>
      <c r="M234" s="169">
        <v>300</v>
      </c>
      <c r="N234" s="171"/>
      <c r="O234" s="4">
        <v>178</v>
      </c>
      <c r="Q234" s="4">
        <v>63</v>
      </c>
      <c r="R234" s="4">
        <v>59</v>
      </c>
      <c r="S234" s="169">
        <v>300</v>
      </c>
      <c r="T234" s="171"/>
      <c r="U234" s="4">
        <v>300</v>
      </c>
      <c r="W234" s="169">
        <v>178</v>
      </c>
      <c r="X234" s="187"/>
      <c r="Y234" s="187">
        <v>63</v>
      </c>
      <c r="Z234" s="171">
        <v>59</v>
      </c>
      <c r="AA234" s="169">
        <v>300</v>
      </c>
      <c r="AC234" s="169">
        <v>178</v>
      </c>
      <c r="AD234" s="187"/>
      <c r="AE234" s="187">
        <v>63</v>
      </c>
      <c r="AF234" s="171">
        <f t="shared" si="82"/>
        <v>59</v>
      </c>
      <c r="AG234" s="185"/>
      <c r="AH234" s="187"/>
      <c r="AI234" s="171"/>
      <c r="AM234" s="169"/>
      <c r="AN234" s="187"/>
      <c r="AO234" s="178"/>
      <c r="AR234" s="169"/>
      <c r="AS234" s="187"/>
      <c r="AT234" s="170"/>
    </row>
    <row r="235" spans="2:46" s="4" customFormat="1">
      <c r="B235" s="69">
        <v>4</v>
      </c>
      <c r="C235" s="4">
        <v>2</v>
      </c>
      <c r="D235" s="4">
        <v>2</v>
      </c>
      <c r="E235" s="4">
        <v>2</v>
      </c>
      <c r="F235" s="22">
        <f t="shared" si="79"/>
        <v>4</v>
      </c>
      <c r="G235" s="69" t="s">
        <v>3538</v>
      </c>
      <c r="H235" s="4" t="s">
        <v>1988</v>
      </c>
      <c r="I235" s="169"/>
      <c r="J235" s="171"/>
      <c r="K235" s="4">
        <v>891</v>
      </c>
      <c r="M235" s="169">
        <v>1238</v>
      </c>
      <c r="N235" s="171"/>
      <c r="O235" s="4">
        <v>733</v>
      </c>
      <c r="Q235" s="4">
        <v>260</v>
      </c>
      <c r="R235" s="4">
        <v>245</v>
      </c>
      <c r="S235" s="169">
        <v>1237</v>
      </c>
      <c r="T235" s="171"/>
      <c r="U235" s="4">
        <v>1238</v>
      </c>
      <c r="W235" s="169">
        <v>733</v>
      </c>
      <c r="X235" s="187"/>
      <c r="Y235" s="187">
        <v>260</v>
      </c>
      <c r="Z235" s="171">
        <v>245</v>
      </c>
      <c r="AA235" s="169">
        <v>1238</v>
      </c>
      <c r="AC235" s="169">
        <v>734</v>
      </c>
      <c r="AD235" s="187"/>
      <c r="AE235" s="187">
        <v>259</v>
      </c>
      <c r="AF235" s="171">
        <f t="shared" si="82"/>
        <v>245</v>
      </c>
      <c r="AG235" s="185"/>
      <c r="AH235" s="187"/>
      <c r="AI235" s="171"/>
      <c r="AM235" s="169"/>
      <c r="AN235" s="187"/>
      <c r="AO235" s="178"/>
      <c r="AR235" s="169"/>
      <c r="AS235" s="187"/>
      <c r="AT235" s="170"/>
    </row>
    <row r="236" spans="2:46">
      <c r="B236" s="69">
        <v>4</v>
      </c>
      <c r="C236" s="64">
        <v>2</v>
      </c>
      <c r="D236" s="64">
        <v>2</v>
      </c>
      <c r="E236" s="64">
        <v>3</v>
      </c>
      <c r="F236" s="22">
        <f t="shared" si="79"/>
        <v>4</v>
      </c>
      <c r="G236" s="69" t="s">
        <v>3539</v>
      </c>
      <c r="H236" s="4" t="s">
        <v>3192</v>
      </c>
      <c r="I236" s="169"/>
      <c r="J236" s="171"/>
      <c r="K236" s="4">
        <v>548</v>
      </c>
      <c r="L236" s="4" t="s">
        <v>2344</v>
      </c>
      <c r="M236" s="169">
        <v>748</v>
      </c>
      <c r="N236" s="171"/>
      <c r="O236" s="4">
        <v>443</v>
      </c>
      <c r="Q236" s="4">
        <v>157</v>
      </c>
      <c r="R236" s="4">
        <v>148</v>
      </c>
      <c r="S236" s="169">
        <v>748</v>
      </c>
      <c r="T236" s="171"/>
      <c r="U236" s="4">
        <v>748</v>
      </c>
      <c r="W236" s="169">
        <v>443</v>
      </c>
      <c r="Y236" s="187">
        <v>157</v>
      </c>
      <c r="Z236" s="171">
        <v>148</v>
      </c>
      <c r="AA236" s="169">
        <v>748</v>
      </c>
      <c r="AC236" s="169">
        <v>442</v>
      </c>
      <c r="AE236" s="187">
        <v>158</v>
      </c>
      <c r="AF236" s="171">
        <f t="shared" si="82"/>
        <v>148</v>
      </c>
    </row>
    <row r="237" spans="2:46">
      <c r="B237" s="69">
        <v>4</v>
      </c>
      <c r="C237" s="64">
        <v>2</v>
      </c>
      <c r="D237" s="64">
        <v>2</v>
      </c>
      <c r="E237" s="4">
        <v>4</v>
      </c>
      <c r="F237" s="22">
        <f t="shared" si="79"/>
        <v>4</v>
      </c>
      <c r="G237" s="69" t="s">
        <v>4230</v>
      </c>
      <c r="H237" s="4" t="s">
        <v>4232</v>
      </c>
      <c r="I237" s="169"/>
      <c r="J237" s="171"/>
      <c r="K237" s="4"/>
      <c r="L237" s="4"/>
      <c r="M237" s="169"/>
      <c r="N237" s="171"/>
      <c r="S237" s="169"/>
      <c r="T237" s="171"/>
      <c r="U237" s="4"/>
      <c r="AA237" s="169">
        <v>1457</v>
      </c>
      <c r="AC237" s="169">
        <v>864</v>
      </c>
      <c r="AE237" s="187">
        <v>305</v>
      </c>
      <c r="AF237" s="171">
        <f t="shared" si="82"/>
        <v>288</v>
      </c>
    </row>
    <row r="238" spans="2:46">
      <c r="B238" s="69">
        <v>4</v>
      </c>
      <c r="C238" s="64">
        <v>2</v>
      </c>
      <c r="D238" s="64">
        <v>2</v>
      </c>
      <c r="E238" s="64">
        <v>5</v>
      </c>
      <c r="F238" s="22">
        <f t="shared" si="79"/>
        <v>4</v>
      </c>
      <c r="G238" s="69" t="s">
        <v>4231</v>
      </c>
      <c r="H238" s="4" t="s">
        <v>4233</v>
      </c>
      <c r="I238" s="169"/>
      <c r="J238" s="171"/>
      <c r="K238" s="4"/>
      <c r="L238" s="4"/>
      <c r="M238" s="169"/>
      <c r="N238" s="171"/>
      <c r="S238" s="169"/>
      <c r="T238" s="171"/>
      <c r="U238" s="4"/>
      <c r="AA238" s="169">
        <v>300</v>
      </c>
      <c r="AC238" s="169">
        <v>178</v>
      </c>
      <c r="AE238" s="187">
        <v>63</v>
      </c>
      <c r="AF238" s="171">
        <f t="shared" si="82"/>
        <v>59</v>
      </c>
    </row>
    <row r="239" spans="2:46" s="4" customFormat="1">
      <c r="B239" s="69">
        <v>5</v>
      </c>
      <c r="F239" s="22">
        <f t="shared" si="79"/>
        <v>1</v>
      </c>
      <c r="G239" s="69" t="s">
        <v>3280</v>
      </c>
      <c r="H239" s="62" t="s">
        <v>1931</v>
      </c>
      <c r="I239" s="167">
        <v>916</v>
      </c>
      <c r="J239" s="168"/>
      <c r="K239" s="63">
        <v>490</v>
      </c>
      <c r="L239" s="63"/>
      <c r="M239" s="167">
        <v>66009</v>
      </c>
      <c r="N239" s="168"/>
      <c r="O239" s="4">
        <f>O241+O242</f>
        <v>0</v>
      </c>
      <c r="P239" s="4">
        <f t="shared" ref="P239:R239" si="83">P241+P242</f>
        <v>0</v>
      </c>
      <c r="Q239" s="4">
        <f t="shared" si="83"/>
        <v>66009</v>
      </c>
      <c r="R239" s="4">
        <f t="shared" si="83"/>
        <v>0</v>
      </c>
      <c r="S239" s="167">
        <v>52806</v>
      </c>
      <c r="T239" s="168"/>
      <c r="U239" s="63">
        <v>142</v>
      </c>
      <c r="V239" s="63"/>
      <c r="W239" s="169"/>
      <c r="X239" s="187"/>
      <c r="Y239" s="187">
        <v>142</v>
      </c>
      <c r="Z239" s="171"/>
      <c r="AA239" s="167">
        <v>169</v>
      </c>
      <c r="AB239" s="63"/>
      <c r="AC239" s="169"/>
      <c r="AD239" s="187"/>
      <c r="AE239" s="187">
        <v>169</v>
      </c>
      <c r="AF239" s="171">
        <f t="shared" ref="AF239:AF242" si="84">AA239-SUM(AC239:AE239)</f>
        <v>0</v>
      </c>
      <c r="AG239" s="185"/>
      <c r="AH239" s="187"/>
      <c r="AI239" s="171"/>
      <c r="AM239" s="169"/>
      <c r="AN239" s="187"/>
      <c r="AO239" s="178"/>
      <c r="AR239" s="169"/>
      <c r="AS239" s="187"/>
      <c r="AT239" s="170"/>
    </row>
    <row r="240" spans="2:46" s="4" customFormat="1">
      <c r="B240" s="69">
        <v>5</v>
      </c>
      <c r="C240" s="4">
        <v>1</v>
      </c>
      <c r="F240" s="22">
        <f t="shared" si="79"/>
        <v>2</v>
      </c>
      <c r="G240" s="69" t="s">
        <v>3488</v>
      </c>
      <c r="H240" s="62" t="s">
        <v>1931</v>
      </c>
      <c r="I240" s="167">
        <v>916</v>
      </c>
      <c r="J240" s="168"/>
      <c r="K240" s="63">
        <v>490</v>
      </c>
      <c r="L240" s="63"/>
      <c r="M240" s="167">
        <v>66009</v>
      </c>
      <c r="N240" s="168"/>
      <c r="S240" s="167">
        <v>52806</v>
      </c>
      <c r="T240" s="168"/>
      <c r="U240" s="63">
        <v>142</v>
      </c>
      <c r="V240" s="63"/>
      <c r="W240" s="169"/>
      <c r="X240" s="187"/>
      <c r="Y240" s="187"/>
      <c r="Z240" s="171"/>
      <c r="AA240" s="167">
        <v>169</v>
      </c>
      <c r="AB240" s="63"/>
      <c r="AC240" s="169"/>
      <c r="AD240" s="187"/>
      <c r="AE240" s="187">
        <v>169</v>
      </c>
      <c r="AF240" s="171">
        <f t="shared" si="84"/>
        <v>0</v>
      </c>
      <c r="AG240" s="185"/>
      <c r="AH240" s="187"/>
      <c r="AI240" s="171"/>
      <c r="AM240" s="169"/>
      <c r="AN240" s="187"/>
      <c r="AO240" s="178"/>
      <c r="AR240" s="169"/>
      <c r="AS240" s="187"/>
      <c r="AT240" s="170"/>
    </row>
    <row r="241" spans="2:46" s="4" customFormat="1">
      <c r="B241" s="69">
        <v>5</v>
      </c>
      <c r="C241" s="4">
        <v>1</v>
      </c>
      <c r="D241" s="4">
        <v>1</v>
      </c>
      <c r="F241" s="22">
        <f t="shared" si="79"/>
        <v>3</v>
      </c>
      <c r="G241" s="69" t="s">
        <v>3281</v>
      </c>
      <c r="H241" s="64" t="s">
        <v>1989</v>
      </c>
      <c r="I241" s="169">
        <v>901</v>
      </c>
      <c r="J241" s="171"/>
      <c r="K241" s="4">
        <v>490</v>
      </c>
      <c r="M241" s="169">
        <v>66009</v>
      </c>
      <c r="N241" s="171"/>
      <c r="Q241" s="4">
        <v>66009</v>
      </c>
      <c r="S241" s="167">
        <v>52806</v>
      </c>
      <c r="T241" s="168"/>
      <c r="U241" s="4">
        <v>142</v>
      </c>
      <c r="W241" s="169"/>
      <c r="X241" s="187"/>
      <c r="Y241" s="187">
        <v>142</v>
      </c>
      <c r="Z241" s="171"/>
      <c r="AA241" s="169">
        <v>169</v>
      </c>
      <c r="AC241" s="169"/>
      <c r="AD241" s="187"/>
      <c r="AE241" s="187">
        <v>169</v>
      </c>
      <c r="AF241" s="171">
        <f t="shared" si="84"/>
        <v>0</v>
      </c>
      <c r="AG241" s="185"/>
      <c r="AH241" s="187"/>
      <c r="AI241" s="171"/>
      <c r="AM241" s="169"/>
      <c r="AN241" s="187"/>
      <c r="AO241" s="178"/>
      <c r="AR241" s="169"/>
      <c r="AS241" s="187"/>
      <c r="AT241" s="170"/>
    </row>
    <row r="242" spans="2:46" s="4" customFormat="1">
      <c r="B242" s="69">
        <v>5</v>
      </c>
      <c r="C242" s="4">
        <v>1</v>
      </c>
      <c r="D242" s="4">
        <v>2</v>
      </c>
      <c r="F242" s="22">
        <f t="shared" si="79"/>
        <v>3</v>
      </c>
      <c r="G242" s="69" t="s">
        <v>1863</v>
      </c>
      <c r="H242" s="64" t="s">
        <v>802</v>
      </c>
      <c r="I242" s="169">
        <v>15</v>
      </c>
      <c r="J242" s="171"/>
      <c r="K242" s="63">
        <v>0.8</v>
      </c>
      <c r="L242" s="63"/>
      <c r="M242" s="169">
        <v>0</v>
      </c>
      <c r="N242" s="171"/>
      <c r="S242" s="169"/>
      <c r="T242" s="171"/>
      <c r="U242" s="4">
        <v>0</v>
      </c>
      <c r="W242" s="169"/>
      <c r="X242" s="187"/>
      <c r="Y242" s="187"/>
      <c r="Z242" s="171"/>
      <c r="AA242" s="175"/>
      <c r="AC242" s="169"/>
      <c r="AD242" s="187"/>
      <c r="AE242" s="187"/>
      <c r="AF242" s="171">
        <f t="shared" si="84"/>
        <v>0</v>
      </c>
      <c r="AG242" s="185"/>
      <c r="AH242" s="187"/>
      <c r="AI242" s="171"/>
      <c r="AM242" s="169"/>
      <c r="AN242" s="187"/>
      <c r="AO242" s="178"/>
      <c r="AR242" s="169"/>
      <c r="AS242" s="187"/>
      <c r="AT242" s="170"/>
    </row>
    <row r="243" spans="2:46" s="4" customFormat="1">
      <c r="B243" s="69">
        <v>6</v>
      </c>
      <c r="F243" s="22">
        <f t="shared" si="79"/>
        <v>1</v>
      </c>
      <c r="G243" s="69" t="s">
        <v>3282</v>
      </c>
      <c r="H243" s="62" t="s">
        <v>520</v>
      </c>
      <c r="I243" s="167">
        <v>0</v>
      </c>
      <c r="J243" s="168"/>
      <c r="K243" s="63">
        <v>0</v>
      </c>
      <c r="L243" s="63"/>
      <c r="M243" s="167">
        <v>52</v>
      </c>
      <c r="N243" s="168"/>
      <c r="R243" s="4">
        <v>52</v>
      </c>
      <c r="S243" s="167">
        <v>0</v>
      </c>
      <c r="T243" s="168"/>
      <c r="U243" s="63">
        <v>52</v>
      </c>
      <c r="V243" s="63"/>
      <c r="W243" s="169"/>
      <c r="X243" s="187"/>
      <c r="Y243" s="187"/>
      <c r="Z243" s="171">
        <v>52</v>
      </c>
      <c r="AA243" s="167">
        <v>50</v>
      </c>
      <c r="AB243" s="63"/>
      <c r="AC243" s="169"/>
      <c r="AD243" s="187"/>
      <c r="AE243" s="187"/>
      <c r="AF243" s="171">
        <f t="shared" ref="AF243:AF245" si="85">AA243-SUM(AC243:AE243)</f>
        <v>50</v>
      </c>
      <c r="AG243" s="185"/>
      <c r="AH243" s="187"/>
      <c r="AI243" s="171"/>
      <c r="AM243" s="169"/>
      <c r="AN243" s="187"/>
      <c r="AO243" s="178"/>
      <c r="AR243" s="169"/>
      <c r="AS243" s="187"/>
      <c r="AT243" s="170"/>
    </row>
    <row r="244" spans="2:46" s="4" customFormat="1">
      <c r="B244" s="69">
        <v>6</v>
      </c>
      <c r="C244" s="4">
        <v>1</v>
      </c>
      <c r="F244" s="22">
        <f t="shared" si="79"/>
        <v>2</v>
      </c>
      <c r="G244" s="69" t="s">
        <v>1793</v>
      </c>
      <c r="H244" s="62" t="s">
        <v>520</v>
      </c>
      <c r="I244" s="167">
        <v>0</v>
      </c>
      <c r="J244" s="168"/>
      <c r="K244" s="63">
        <v>0</v>
      </c>
      <c r="L244" s="63"/>
      <c r="M244" s="167">
        <v>52</v>
      </c>
      <c r="N244" s="168"/>
      <c r="S244" s="167">
        <v>0</v>
      </c>
      <c r="T244" s="168"/>
      <c r="U244" s="63">
        <v>52</v>
      </c>
      <c r="V244" s="63"/>
      <c r="W244" s="169"/>
      <c r="X244" s="187"/>
      <c r="Y244" s="187"/>
      <c r="Z244" s="171"/>
      <c r="AA244" s="167">
        <v>50</v>
      </c>
      <c r="AB244" s="63"/>
      <c r="AC244" s="169"/>
      <c r="AD244" s="187"/>
      <c r="AE244" s="187"/>
      <c r="AF244" s="171">
        <f t="shared" si="85"/>
        <v>50</v>
      </c>
      <c r="AG244" s="185"/>
      <c r="AH244" s="187"/>
      <c r="AI244" s="171"/>
      <c r="AM244" s="169"/>
      <c r="AN244" s="187"/>
      <c r="AO244" s="178"/>
      <c r="AR244" s="169"/>
      <c r="AS244" s="187"/>
      <c r="AT244" s="170"/>
    </row>
    <row r="245" spans="2:46" s="4" customFormat="1">
      <c r="B245" s="69">
        <v>6</v>
      </c>
      <c r="C245" s="4">
        <v>1</v>
      </c>
      <c r="D245" s="4">
        <v>1</v>
      </c>
      <c r="F245" s="22">
        <f t="shared" si="79"/>
        <v>3</v>
      </c>
      <c r="G245" s="69" t="s">
        <v>225</v>
      </c>
      <c r="H245" s="64" t="s">
        <v>522</v>
      </c>
      <c r="I245" s="169"/>
      <c r="J245" s="171"/>
      <c r="M245" s="169">
        <v>52</v>
      </c>
      <c r="N245" s="168"/>
      <c r="S245" s="167"/>
      <c r="T245" s="168"/>
      <c r="U245" s="63">
        <v>52</v>
      </c>
      <c r="V245" s="63"/>
      <c r="W245" s="169"/>
      <c r="X245" s="187"/>
      <c r="Y245" s="187"/>
      <c r="Z245" s="171"/>
      <c r="AA245" s="167">
        <v>50</v>
      </c>
      <c r="AB245" s="63"/>
      <c r="AC245" s="169"/>
      <c r="AD245" s="187"/>
      <c r="AE245" s="187"/>
      <c r="AF245" s="171">
        <f t="shared" si="85"/>
        <v>50</v>
      </c>
      <c r="AG245" s="185"/>
      <c r="AH245" s="187"/>
      <c r="AI245" s="171"/>
      <c r="AM245" s="169"/>
      <c r="AN245" s="187"/>
      <c r="AO245" s="178"/>
      <c r="AR245" s="169"/>
      <c r="AS245" s="187"/>
      <c r="AT245" s="170"/>
    </row>
    <row r="246" spans="2:46" s="4" customFormat="1">
      <c r="B246" s="69">
        <v>7</v>
      </c>
      <c r="F246" s="22">
        <f t="shared" si="79"/>
        <v>1</v>
      </c>
      <c r="G246" s="69" t="s">
        <v>1951</v>
      </c>
      <c r="H246" s="62" t="s">
        <v>525</v>
      </c>
      <c r="I246" s="167">
        <v>88372</v>
      </c>
      <c r="J246" s="168"/>
      <c r="K246" s="63">
        <v>78837</v>
      </c>
      <c r="L246" s="63"/>
      <c r="M246" s="167">
        <v>4627</v>
      </c>
      <c r="N246" s="184" t="s">
        <v>803</v>
      </c>
      <c r="O246" s="4">
        <f t="shared" ref="O246:Q246" si="86">O247</f>
        <v>0</v>
      </c>
      <c r="P246" s="4">
        <f t="shared" si="86"/>
        <v>0</v>
      </c>
      <c r="Q246" s="4">
        <f t="shared" si="86"/>
        <v>4616</v>
      </c>
      <c r="R246" s="4">
        <f>R247</f>
        <v>11</v>
      </c>
      <c r="S246" s="167">
        <v>44541</v>
      </c>
      <c r="T246" s="168"/>
      <c r="U246" s="63">
        <v>5276</v>
      </c>
      <c r="V246" s="63"/>
      <c r="W246" s="169"/>
      <c r="X246" s="187"/>
      <c r="Y246" s="188">
        <v>5265</v>
      </c>
      <c r="Z246" s="171">
        <v>11</v>
      </c>
      <c r="AA246" s="167">
        <v>6678</v>
      </c>
      <c r="AB246" s="63"/>
      <c r="AC246" s="169"/>
      <c r="AD246" s="187"/>
      <c r="AE246" s="188">
        <v>6667</v>
      </c>
      <c r="AF246" s="171">
        <f t="shared" ref="AF246:AF250" si="87">AA246-SUM(AC246:AE246)</f>
        <v>11</v>
      </c>
      <c r="AG246" s="185"/>
      <c r="AH246" s="187"/>
      <c r="AI246" s="171"/>
      <c r="AM246" s="169"/>
      <c r="AN246" s="187"/>
      <c r="AO246" s="178"/>
      <c r="AR246" s="169"/>
      <c r="AS246" s="187"/>
      <c r="AT246" s="170"/>
    </row>
    <row r="247" spans="2:46" s="4" customFormat="1">
      <c r="B247" s="69">
        <v>7</v>
      </c>
      <c r="C247" s="4">
        <v>1</v>
      </c>
      <c r="F247" s="22">
        <f t="shared" si="79"/>
        <v>2</v>
      </c>
      <c r="G247" s="69" t="s">
        <v>3283</v>
      </c>
      <c r="H247" s="62" t="s">
        <v>1878</v>
      </c>
      <c r="I247" s="167"/>
      <c r="J247" s="168"/>
      <c r="K247" s="63">
        <v>78837</v>
      </c>
      <c r="L247" s="63"/>
      <c r="M247" s="167">
        <v>4627</v>
      </c>
      <c r="N247" s="168"/>
      <c r="O247" s="4">
        <f t="shared" ref="O247:Q247" si="88">O248+O250</f>
        <v>0</v>
      </c>
      <c r="P247" s="4">
        <f t="shared" si="88"/>
        <v>0</v>
      </c>
      <c r="Q247" s="4">
        <f t="shared" si="88"/>
        <v>4616</v>
      </c>
      <c r="R247" s="4">
        <f>R248+R250</f>
        <v>11</v>
      </c>
      <c r="S247" s="167">
        <v>44541</v>
      </c>
      <c r="T247" s="168"/>
      <c r="U247" s="63">
        <v>5276</v>
      </c>
      <c r="V247" s="63"/>
      <c r="W247" s="169"/>
      <c r="X247" s="187"/>
      <c r="Y247" s="188">
        <v>5265</v>
      </c>
      <c r="Z247" s="171">
        <v>11</v>
      </c>
      <c r="AA247" s="167">
        <v>6678</v>
      </c>
      <c r="AB247" s="63"/>
      <c r="AC247" s="169"/>
      <c r="AD247" s="187"/>
      <c r="AE247" s="188">
        <v>6667</v>
      </c>
      <c r="AF247" s="171">
        <f t="shared" si="87"/>
        <v>11</v>
      </c>
      <c r="AG247" s="185"/>
      <c r="AH247" s="187"/>
      <c r="AI247" s="171"/>
      <c r="AM247" s="169"/>
      <c r="AN247" s="187"/>
      <c r="AO247" s="178"/>
      <c r="AR247" s="169"/>
      <c r="AS247" s="187"/>
      <c r="AT247" s="170"/>
    </row>
    <row r="248" spans="2:46" s="4" customFormat="1">
      <c r="B248" s="69">
        <v>7</v>
      </c>
      <c r="C248" s="4">
        <v>1</v>
      </c>
      <c r="D248" s="4">
        <v>1</v>
      </c>
      <c r="F248" s="22">
        <f t="shared" si="79"/>
        <v>3</v>
      </c>
      <c r="G248" s="69" t="s">
        <v>284</v>
      </c>
      <c r="H248" s="62" t="s">
        <v>2953</v>
      </c>
      <c r="I248" s="167"/>
      <c r="J248" s="168"/>
      <c r="K248" s="63">
        <v>1962</v>
      </c>
      <c r="L248" s="63"/>
      <c r="M248" s="167">
        <v>4626</v>
      </c>
      <c r="N248" s="168"/>
      <c r="Q248" s="63">
        <v>4616</v>
      </c>
      <c r="R248" s="4">
        <v>10</v>
      </c>
      <c r="S248" s="167">
        <v>1877</v>
      </c>
      <c r="T248" s="168"/>
      <c r="U248" s="63">
        <v>5265</v>
      </c>
      <c r="V248" s="63"/>
      <c r="W248" s="169"/>
      <c r="X248" s="187"/>
      <c r="Y248" s="188">
        <v>5265</v>
      </c>
      <c r="Z248" s="171"/>
      <c r="AA248" s="167">
        <v>6667</v>
      </c>
      <c r="AB248" s="63"/>
      <c r="AC248" s="169"/>
      <c r="AD248" s="187"/>
      <c r="AE248" s="188">
        <v>6667</v>
      </c>
      <c r="AF248" s="171">
        <f t="shared" si="87"/>
        <v>0</v>
      </c>
      <c r="AG248" s="185"/>
      <c r="AH248" s="187"/>
      <c r="AI248" s="171"/>
      <c r="AM248" s="169"/>
      <c r="AN248" s="187"/>
      <c r="AO248" s="178"/>
      <c r="AR248" s="169"/>
      <c r="AS248" s="187"/>
      <c r="AT248" s="170"/>
    </row>
    <row r="249" spans="2:46" s="4" customFormat="1">
      <c r="B249" s="69">
        <v>7</v>
      </c>
      <c r="C249" s="4">
        <v>1</v>
      </c>
      <c r="D249" s="4">
        <v>2</v>
      </c>
      <c r="F249" s="22">
        <f t="shared" si="79"/>
        <v>3</v>
      </c>
      <c r="G249" s="69" t="s">
        <v>286</v>
      </c>
      <c r="H249" s="62" t="s">
        <v>2954</v>
      </c>
      <c r="I249" s="167"/>
      <c r="J249" s="168"/>
      <c r="K249" s="63"/>
      <c r="L249" s="63"/>
      <c r="M249" s="167"/>
      <c r="N249" s="168"/>
      <c r="Q249" s="63"/>
      <c r="S249" s="167">
        <v>0</v>
      </c>
      <c r="T249" s="168"/>
      <c r="U249" s="63">
        <v>10</v>
      </c>
      <c r="V249" s="63"/>
      <c r="W249" s="169"/>
      <c r="X249" s="187"/>
      <c r="Y249" s="188"/>
      <c r="Z249" s="171">
        <v>10</v>
      </c>
      <c r="AA249" s="167">
        <v>10</v>
      </c>
      <c r="AB249" s="63"/>
      <c r="AC249" s="169"/>
      <c r="AD249" s="187"/>
      <c r="AE249" s="188"/>
      <c r="AF249" s="171">
        <f t="shared" si="87"/>
        <v>10</v>
      </c>
      <c r="AG249" s="185"/>
      <c r="AH249" s="187"/>
      <c r="AI249" s="171"/>
      <c r="AM249" s="169"/>
      <c r="AN249" s="187"/>
      <c r="AO249" s="178"/>
      <c r="AR249" s="169"/>
      <c r="AS249" s="187"/>
      <c r="AT249" s="170"/>
    </row>
    <row r="250" spans="2:46" s="4" customFormat="1">
      <c r="B250" s="69">
        <v>7</v>
      </c>
      <c r="C250" s="4">
        <v>1</v>
      </c>
      <c r="D250" s="4">
        <v>2</v>
      </c>
      <c r="F250" s="22">
        <f t="shared" si="79"/>
        <v>3</v>
      </c>
      <c r="G250" s="69" t="s">
        <v>286</v>
      </c>
      <c r="H250" s="62" t="s">
        <v>763</v>
      </c>
      <c r="I250" s="167"/>
      <c r="J250" s="168"/>
      <c r="K250" s="63">
        <v>76875</v>
      </c>
      <c r="L250" s="4" t="s">
        <v>1990</v>
      </c>
      <c r="M250" s="167">
        <v>1</v>
      </c>
      <c r="N250" s="168"/>
      <c r="R250" s="4">
        <v>1</v>
      </c>
      <c r="S250" s="167">
        <v>42664</v>
      </c>
      <c r="T250" s="168"/>
      <c r="U250" s="63">
        <v>1</v>
      </c>
      <c r="V250" s="63"/>
      <c r="W250" s="169"/>
      <c r="X250" s="187"/>
      <c r="Y250" s="187"/>
      <c r="Z250" s="171">
        <v>1</v>
      </c>
      <c r="AA250" s="167">
        <v>1</v>
      </c>
      <c r="AB250" s="63"/>
      <c r="AC250" s="169"/>
      <c r="AD250" s="187"/>
      <c r="AE250" s="187"/>
      <c r="AF250" s="171">
        <f t="shared" si="87"/>
        <v>1</v>
      </c>
      <c r="AG250" s="185"/>
      <c r="AH250" s="187"/>
      <c r="AI250" s="171"/>
      <c r="AM250" s="169"/>
      <c r="AN250" s="187"/>
      <c r="AO250" s="178"/>
      <c r="AR250" s="169"/>
      <c r="AS250" s="187"/>
      <c r="AT250" s="170"/>
    </row>
    <row r="251" spans="2:46" s="4" customFormat="1">
      <c r="B251" s="69">
        <v>8</v>
      </c>
      <c r="F251" s="22">
        <f t="shared" si="79"/>
        <v>1</v>
      </c>
      <c r="G251" s="69" t="s">
        <v>294</v>
      </c>
      <c r="H251" s="62" t="s">
        <v>1159</v>
      </c>
      <c r="I251" s="175"/>
      <c r="J251" s="176"/>
      <c r="K251" s="31">
        <v>0</v>
      </c>
      <c r="L251" s="31"/>
      <c r="M251" s="167">
        <v>2106</v>
      </c>
      <c r="N251" s="168"/>
      <c r="R251" s="4">
        <v>2106</v>
      </c>
      <c r="S251" s="167">
        <v>0</v>
      </c>
      <c r="T251" s="168"/>
      <c r="U251" s="63">
        <v>2050</v>
      </c>
      <c r="V251" s="63"/>
      <c r="W251" s="169"/>
      <c r="X251" s="187"/>
      <c r="Y251" s="187"/>
      <c r="Z251" s="171">
        <v>2050</v>
      </c>
      <c r="AA251" s="167">
        <v>2964</v>
      </c>
      <c r="AB251" s="63"/>
      <c r="AC251" s="169"/>
      <c r="AD251" s="187"/>
      <c r="AE251" s="187"/>
      <c r="AF251" s="171">
        <f t="shared" ref="AF251:AF260" si="89">AA251-SUM(AC251:AE251)</f>
        <v>2964</v>
      </c>
      <c r="AG251" s="185"/>
      <c r="AH251" s="187"/>
      <c r="AI251" s="171"/>
      <c r="AM251" s="169"/>
      <c r="AN251" s="187"/>
      <c r="AO251" s="178"/>
      <c r="AR251" s="169"/>
      <c r="AS251" s="187"/>
      <c r="AT251" s="170"/>
    </row>
    <row r="252" spans="2:46" s="4" customFormat="1">
      <c r="B252" s="62" t="s">
        <v>804</v>
      </c>
      <c r="F252" s="24">
        <v>0</v>
      </c>
      <c r="G252" s="62" t="s">
        <v>804</v>
      </c>
      <c r="H252" s="62"/>
      <c r="I252" s="167"/>
      <c r="J252" s="168"/>
      <c r="K252" s="63"/>
      <c r="L252" s="63"/>
      <c r="M252" s="167"/>
      <c r="N252" s="168"/>
      <c r="S252" s="167"/>
      <c r="T252" s="168"/>
      <c r="U252" s="63"/>
      <c r="V252" s="63"/>
      <c r="W252" s="169"/>
      <c r="X252" s="187"/>
      <c r="Y252" s="187"/>
      <c r="Z252" s="171"/>
      <c r="AA252" s="167">
        <v>2406950</v>
      </c>
      <c r="AB252" s="63"/>
      <c r="AC252" s="169"/>
      <c r="AD252" s="187"/>
      <c r="AE252" s="187">
        <v>2406947</v>
      </c>
      <c r="AF252" s="171">
        <f t="shared" si="89"/>
        <v>3</v>
      </c>
      <c r="AG252" s="185"/>
      <c r="AH252" s="187"/>
      <c r="AI252" s="171"/>
      <c r="AM252" s="169"/>
      <c r="AN252" s="187"/>
      <c r="AO252" s="178"/>
      <c r="AR252" s="169"/>
      <c r="AS252" s="187"/>
      <c r="AT252" s="170"/>
    </row>
    <row r="253" spans="2:46" hidden="1">
      <c r="B253" s="62" t="s">
        <v>563</v>
      </c>
      <c r="G253" s="62" t="s">
        <v>563</v>
      </c>
      <c r="H253" s="62" t="s">
        <v>561</v>
      </c>
      <c r="K253" s="63">
        <v>1992518</v>
      </c>
      <c r="M253" s="167">
        <v>2227431</v>
      </c>
      <c r="O253" s="4">
        <f>O254+O261+O264+O274+O278+O284</f>
        <v>0</v>
      </c>
      <c r="P253" s="4">
        <f>P254+P261+P264+P274+P278+P284</f>
        <v>0</v>
      </c>
      <c r="Q253" s="4">
        <f t="shared" ref="Q253" si="90">Q254+Q261+Q264+Q274+Q278+Q284</f>
        <v>2227428</v>
      </c>
      <c r="R253" s="4">
        <f>R254+R261+R264+R274+R278+R284</f>
        <v>3</v>
      </c>
      <c r="S253" s="167">
        <v>2224207</v>
      </c>
      <c r="U253" s="63">
        <v>2289749</v>
      </c>
      <c r="Y253" s="187">
        <v>2289746</v>
      </c>
      <c r="Z253" s="171">
        <v>3</v>
      </c>
      <c r="AA253" s="167">
        <v>2406950</v>
      </c>
      <c r="AO253" s="222"/>
    </row>
    <row r="254" spans="2:46">
      <c r="B254" s="69">
        <v>1</v>
      </c>
      <c r="F254" s="22">
        <f t="shared" ref="F254:F266" si="91">COUNT(B254:E254)</f>
        <v>1</v>
      </c>
      <c r="G254" s="69" t="s">
        <v>3284</v>
      </c>
      <c r="H254" s="62" t="s">
        <v>5</v>
      </c>
      <c r="I254" s="167">
        <v>6726</v>
      </c>
      <c r="K254" s="63">
        <v>3795</v>
      </c>
      <c r="M254" s="167">
        <v>79906</v>
      </c>
      <c r="O254" s="4">
        <f>O257+O258</f>
        <v>0</v>
      </c>
      <c r="P254" s="4">
        <f>P257+P258</f>
        <v>0</v>
      </c>
      <c r="Q254" s="4">
        <f>Q257+Q258</f>
        <v>7906</v>
      </c>
      <c r="R254" s="4">
        <f>R257+R258</f>
        <v>0</v>
      </c>
      <c r="S254" s="167">
        <v>6894.6</v>
      </c>
      <c r="U254" s="63">
        <v>4525</v>
      </c>
      <c r="Y254" s="188">
        <v>4525</v>
      </c>
      <c r="AA254" s="167">
        <v>8374</v>
      </c>
      <c r="AE254" s="167">
        <v>8374</v>
      </c>
      <c r="AF254" s="171">
        <f t="shared" si="89"/>
        <v>0</v>
      </c>
    </row>
    <row r="255" spans="2:46">
      <c r="B255" s="69">
        <v>1</v>
      </c>
      <c r="C255" s="64">
        <v>1</v>
      </c>
      <c r="F255" s="22">
        <f t="shared" si="91"/>
        <v>2</v>
      </c>
      <c r="G255" s="69" t="s">
        <v>3294</v>
      </c>
      <c r="H255" s="62" t="s">
        <v>1400</v>
      </c>
      <c r="K255" s="63">
        <v>1553</v>
      </c>
      <c r="M255" s="167">
        <v>5203</v>
      </c>
      <c r="O255" s="64"/>
      <c r="P255" s="64"/>
      <c r="Q255" s="64"/>
      <c r="R255" s="64"/>
      <c r="S255" s="167">
        <v>4645</v>
      </c>
      <c r="U255" s="63">
        <v>1887</v>
      </c>
      <c r="Y255" s="187">
        <v>1887</v>
      </c>
      <c r="AA255" s="167">
        <v>5489</v>
      </c>
      <c r="AE255" s="167">
        <v>5489</v>
      </c>
      <c r="AF255" s="171">
        <f t="shared" si="89"/>
        <v>0</v>
      </c>
      <c r="AG255" s="189"/>
      <c r="AH255" s="202"/>
      <c r="AI255" s="184"/>
      <c r="AJ255" s="64"/>
      <c r="AK255" s="64"/>
      <c r="AL255" s="64"/>
      <c r="AM255" s="189"/>
      <c r="AN255" s="202"/>
      <c r="AO255" s="184"/>
      <c r="AP255" s="64"/>
      <c r="AQ255" s="64"/>
      <c r="AR255" s="189"/>
      <c r="AS255" s="202"/>
      <c r="AT255" s="184"/>
    </row>
    <row r="256" spans="2:46">
      <c r="B256" s="69">
        <v>1</v>
      </c>
      <c r="C256" s="64">
        <v>1</v>
      </c>
      <c r="D256" s="64">
        <v>1</v>
      </c>
      <c r="F256" s="22">
        <f t="shared" si="91"/>
        <v>3</v>
      </c>
      <c r="G256" s="69" t="s">
        <v>531</v>
      </c>
      <c r="H256" s="62" t="s">
        <v>1810</v>
      </c>
      <c r="K256" s="63">
        <v>1553</v>
      </c>
      <c r="M256" s="167">
        <v>5203</v>
      </c>
      <c r="S256" s="167">
        <v>4645</v>
      </c>
      <c r="U256" s="63">
        <v>1887</v>
      </c>
      <c r="AA256" s="167">
        <v>5489</v>
      </c>
      <c r="AE256" s="169">
        <f>AA256</f>
        <v>5489</v>
      </c>
      <c r="AF256" s="171">
        <f t="shared" si="89"/>
        <v>0</v>
      </c>
    </row>
    <row r="257" spans="2:46">
      <c r="B257" s="69">
        <v>1</v>
      </c>
      <c r="C257" s="64">
        <v>1</v>
      </c>
      <c r="D257" s="64">
        <v>1</v>
      </c>
      <c r="E257" s="64">
        <v>1</v>
      </c>
      <c r="F257" s="22">
        <f t="shared" si="91"/>
        <v>4</v>
      </c>
      <c r="G257" s="69" t="s">
        <v>3565</v>
      </c>
      <c r="H257" s="64" t="s">
        <v>1998</v>
      </c>
      <c r="I257" s="169"/>
      <c r="J257" s="171"/>
      <c r="K257" s="63">
        <v>1553</v>
      </c>
      <c r="L257" s="4"/>
      <c r="M257" s="169">
        <v>5203</v>
      </c>
      <c r="N257" s="171"/>
      <c r="Q257" s="4">
        <v>5203</v>
      </c>
      <c r="S257" s="169"/>
      <c r="T257" s="171"/>
      <c r="U257" s="4">
        <v>1887</v>
      </c>
      <c r="V257" s="4"/>
      <c r="AA257" s="167">
        <v>5489</v>
      </c>
      <c r="AB257" s="4"/>
      <c r="AE257" s="169">
        <f>AA257</f>
        <v>5489</v>
      </c>
      <c r="AF257" s="171">
        <f t="shared" si="89"/>
        <v>0</v>
      </c>
      <c r="AG257" s="185" t="s">
        <v>1023</v>
      </c>
      <c r="AH257" s="187">
        <v>3780</v>
      </c>
      <c r="AK257" s="4">
        <v>1228</v>
      </c>
      <c r="AN257" s="187">
        <v>4635</v>
      </c>
      <c r="AP257" s="4">
        <v>4219.5</v>
      </c>
      <c r="AS257" s="187">
        <v>1401</v>
      </c>
    </row>
    <row r="258" spans="2:46">
      <c r="B258" s="69">
        <v>1</v>
      </c>
      <c r="C258" s="64">
        <v>2</v>
      </c>
      <c r="F258" s="22">
        <f t="shared" si="91"/>
        <v>2</v>
      </c>
      <c r="G258" s="69" t="s">
        <v>3295</v>
      </c>
      <c r="H258" s="23" t="s">
        <v>1026</v>
      </c>
      <c r="I258" s="169">
        <v>2620</v>
      </c>
      <c r="J258" s="171"/>
      <c r="K258" s="4">
        <v>2243</v>
      </c>
      <c r="L258" s="4"/>
      <c r="M258" s="169">
        <v>2703</v>
      </c>
      <c r="N258" s="171"/>
      <c r="Q258" s="4">
        <v>2703</v>
      </c>
      <c r="S258" s="169">
        <v>2249</v>
      </c>
      <c r="T258" s="171"/>
      <c r="U258" s="4">
        <v>2638</v>
      </c>
      <c r="V258" s="4"/>
      <c r="Y258" s="187">
        <v>2638</v>
      </c>
      <c r="AA258" s="169">
        <v>2885</v>
      </c>
      <c r="AB258" s="4"/>
      <c r="AE258" s="169">
        <v>2885</v>
      </c>
      <c r="AF258" s="171">
        <f t="shared" ref="AF258" si="92">AA258-SUM(AC258:AE258)</f>
        <v>0</v>
      </c>
      <c r="AG258" s="185" t="s">
        <v>1023</v>
      </c>
      <c r="AH258" s="187">
        <v>1300</v>
      </c>
      <c r="AK258" s="4">
        <v>1136</v>
      </c>
      <c r="AN258" s="187">
        <v>1410</v>
      </c>
      <c r="AP258" s="4">
        <v>1157</v>
      </c>
      <c r="AS258" s="187">
        <v>1281</v>
      </c>
    </row>
    <row r="259" spans="2:46">
      <c r="B259" s="69">
        <v>1</v>
      </c>
      <c r="C259" s="64">
        <v>2</v>
      </c>
      <c r="D259" s="64">
        <v>1</v>
      </c>
      <c r="F259" s="22">
        <f t="shared" si="91"/>
        <v>3</v>
      </c>
      <c r="G259" s="69" t="s">
        <v>550</v>
      </c>
      <c r="H259" s="23" t="s">
        <v>1026</v>
      </c>
      <c r="I259" s="169">
        <v>2620</v>
      </c>
      <c r="J259" s="171"/>
      <c r="K259" s="4">
        <v>2243</v>
      </c>
      <c r="L259" s="4"/>
      <c r="M259" s="169">
        <v>2703</v>
      </c>
      <c r="N259" s="171"/>
      <c r="S259" s="169">
        <v>2249</v>
      </c>
      <c r="T259" s="171"/>
      <c r="U259" s="4">
        <v>2638</v>
      </c>
      <c r="V259" s="4"/>
      <c r="AA259" s="169">
        <v>2885</v>
      </c>
      <c r="AB259" s="4"/>
      <c r="AE259" s="169">
        <f t="shared" ref="AE259:AE260" si="93">AA259</f>
        <v>2885</v>
      </c>
      <c r="AF259" s="171">
        <f t="shared" si="89"/>
        <v>0</v>
      </c>
    </row>
    <row r="260" spans="2:46">
      <c r="B260" s="69">
        <v>1</v>
      </c>
      <c r="C260" s="64">
        <v>2</v>
      </c>
      <c r="D260" s="64">
        <v>1</v>
      </c>
      <c r="E260" s="64">
        <v>1</v>
      </c>
      <c r="F260" s="22">
        <f t="shared" si="91"/>
        <v>4</v>
      </c>
      <c r="G260" s="69" t="s">
        <v>3566</v>
      </c>
      <c r="H260" s="64" t="s">
        <v>1999</v>
      </c>
      <c r="I260" s="169"/>
      <c r="J260" s="171"/>
      <c r="K260" s="4">
        <v>2243</v>
      </c>
      <c r="L260" s="4"/>
      <c r="M260" s="169">
        <v>2703</v>
      </c>
      <c r="N260" s="171"/>
      <c r="S260" s="169">
        <v>2249</v>
      </c>
      <c r="T260" s="171"/>
      <c r="U260" s="4">
        <v>2638</v>
      </c>
      <c r="V260" s="4"/>
      <c r="AA260" s="169">
        <v>2885</v>
      </c>
      <c r="AB260" s="4"/>
      <c r="AE260" s="169">
        <f t="shared" si="93"/>
        <v>2885</v>
      </c>
      <c r="AF260" s="171">
        <f t="shared" si="89"/>
        <v>0</v>
      </c>
    </row>
    <row r="261" spans="2:46">
      <c r="B261" s="69">
        <v>2</v>
      </c>
      <c r="F261" s="22">
        <f t="shared" si="91"/>
        <v>1</v>
      </c>
      <c r="G261" s="69" t="s">
        <v>3262</v>
      </c>
      <c r="H261" s="62" t="s">
        <v>2000</v>
      </c>
      <c r="I261" s="167">
        <v>25000</v>
      </c>
      <c r="K261" s="63">
        <v>29750</v>
      </c>
      <c r="M261" s="167">
        <v>30350</v>
      </c>
      <c r="O261" s="4">
        <f t="shared" ref="O261:P261" si="94">O262</f>
        <v>0</v>
      </c>
      <c r="P261" s="4">
        <f t="shared" si="94"/>
        <v>0</v>
      </c>
      <c r="Q261" s="4">
        <f>Q262</f>
        <v>30350</v>
      </c>
      <c r="R261" s="4">
        <f>R262</f>
        <v>0</v>
      </c>
      <c r="S261" s="167">
        <v>26650</v>
      </c>
      <c r="U261" s="63">
        <v>31200</v>
      </c>
      <c r="Y261" s="188">
        <v>31200</v>
      </c>
      <c r="AA261" s="167">
        <v>29050</v>
      </c>
      <c r="AE261" s="167">
        <v>29050</v>
      </c>
      <c r="AF261" s="171">
        <f t="shared" ref="AF261:AF262" si="95">AA261-SUM(AC261:AE261)</f>
        <v>0</v>
      </c>
      <c r="AO261" s="178" t="s">
        <v>565</v>
      </c>
      <c r="AT261" s="170" t="s">
        <v>565</v>
      </c>
    </row>
    <row r="262" spans="2:46">
      <c r="B262" s="69">
        <v>2</v>
      </c>
      <c r="C262" s="64">
        <v>1</v>
      </c>
      <c r="F262" s="22">
        <f t="shared" si="91"/>
        <v>2</v>
      </c>
      <c r="G262" s="69" t="s">
        <v>3296</v>
      </c>
      <c r="H262" s="62" t="s">
        <v>1025</v>
      </c>
      <c r="I262" s="167">
        <v>25000</v>
      </c>
      <c r="K262" s="63">
        <v>29750</v>
      </c>
      <c r="M262" s="167">
        <v>30350</v>
      </c>
      <c r="Q262" s="63">
        <v>30350</v>
      </c>
      <c r="S262" s="167">
        <v>26650</v>
      </c>
      <c r="U262" s="63">
        <v>31200</v>
      </c>
      <c r="Y262" s="188">
        <v>31200</v>
      </c>
      <c r="AA262" s="167">
        <v>29050</v>
      </c>
      <c r="AE262" s="167">
        <v>29050</v>
      </c>
      <c r="AF262" s="171">
        <f t="shared" si="95"/>
        <v>0</v>
      </c>
    </row>
    <row r="263" spans="2:46">
      <c r="B263" s="69">
        <v>2</v>
      </c>
      <c r="C263" s="64">
        <v>1</v>
      </c>
      <c r="D263" s="64">
        <v>1</v>
      </c>
      <c r="F263" s="22">
        <f t="shared" si="91"/>
        <v>3</v>
      </c>
      <c r="G263" s="69" t="s">
        <v>1831</v>
      </c>
      <c r="H263" s="62" t="s">
        <v>1025</v>
      </c>
      <c r="I263" s="167">
        <v>25000</v>
      </c>
      <c r="K263" s="63">
        <v>29750</v>
      </c>
      <c r="M263" s="167">
        <v>30350</v>
      </c>
      <c r="Q263" s="63"/>
      <c r="S263" s="167">
        <v>26650</v>
      </c>
      <c r="U263" s="63">
        <v>31200</v>
      </c>
      <c r="Y263" s="188"/>
      <c r="AA263" s="167">
        <v>29050</v>
      </c>
      <c r="AE263" s="169">
        <f>AA263</f>
        <v>29050</v>
      </c>
      <c r="AF263" s="171">
        <f t="shared" ref="AF263" si="96">AA263-SUM(AC263:AE263)</f>
        <v>0</v>
      </c>
    </row>
    <row r="264" spans="2:46">
      <c r="B264" s="69">
        <v>3</v>
      </c>
      <c r="F264" s="22">
        <f t="shared" si="91"/>
        <v>1</v>
      </c>
      <c r="G264" s="69" t="s">
        <v>3275</v>
      </c>
      <c r="H264" s="62" t="s">
        <v>810</v>
      </c>
      <c r="I264" s="167">
        <v>1871713</v>
      </c>
      <c r="K264" s="63">
        <v>1901269</v>
      </c>
      <c r="M264" s="167">
        <v>2124165</v>
      </c>
      <c r="O264" s="4">
        <v>0</v>
      </c>
      <c r="P264" s="4">
        <v>0</v>
      </c>
      <c r="Q264" s="63">
        <v>2124165</v>
      </c>
      <c r="R264" s="4">
        <v>0</v>
      </c>
      <c r="S264" s="167">
        <v>2117828</v>
      </c>
      <c r="U264" s="63">
        <v>2191865</v>
      </c>
      <c r="Y264" s="188">
        <v>2191865</v>
      </c>
      <c r="AA264" s="167">
        <v>2302553</v>
      </c>
      <c r="AE264" s="167">
        <v>2302553</v>
      </c>
      <c r="AF264" s="171">
        <f t="shared" ref="AF264:AF266" si="97">AA264-SUM(AC264:AE264)</f>
        <v>0</v>
      </c>
    </row>
    <row r="265" spans="2:46">
      <c r="B265" s="69">
        <v>3</v>
      </c>
      <c r="C265" s="64">
        <v>1</v>
      </c>
      <c r="F265" s="22">
        <f t="shared" si="91"/>
        <v>2</v>
      </c>
      <c r="G265" s="69" t="s">
        <v>52</v>
      </c>
      <c r="H265" s="62" t="s">
        <v>810</v>
      </c>
      <c r="I265" s="167">
        <v>1871713</v>
      </c>
      <c r="K265" s="63">
        <v>1901269</v>
      </c>
      <c r="M265" s="167">
        <v>2124165</v>
      </c>
      <c r="Q265" s="63"/>
      <c r="S265" s="167">
        <v>2117828</v>
      </c>
      <c r="U265" s="63">
        <v>2191865</v>
      </c>
      <c r="Y265" s="188"/>
      <c r="AA265" s="167">
        <v>2302553</v>
      </c>
      <c r="AE265" s="167">
        <v>2302553</v>
      </c>
      <c r="AF265" s="171">
        <f t="shared" si="97"/>
        <v>0</v>
      </c>
    </row>
    <row r="266" spans="2:46">
      <c r="B266" s="69">
        <v>3</v>
      </c>
      <c r="C266" s="64">
        <v>1</v>
      </c>
      <c r="D266" s="64">
        <v>1</v>
      </c>
      <c r="F266" s="22">
        <f t="shared" si="91"/>
        <v>3</v>
      </c>
      <c r="G266" s="69" t="s">
        <v>54</v>
      </c>
      <c r="H266" s="62" t="s">
        <v>3567</v>
      </c>
      <c r="I266" s="167">
        <v>1871713</v>
      </c>
      <c r="K266" s="63">
        <v>1901269</v>
      </c>
      <c r="M266" s="167">
        <v>2124165</v>
      </c>
      <c r="Q266" s="63"/>
      <c r="S266" s="167">
        <v>2117828</v>
      </c>
      <c r="U266" s="63">
        <v>2191865</v>
      </c>
      <c r="Y266" s="188"/>
      <c r="AA266" s="167">
        <v>2302553</v>
      </c>
      <c r="AE266" s="169">
        <f>AA266</f>
        <v>2302553</v>
      </c>
      <c r="AF266" s="171">
        <f t="shared" si="97"/>
        <v>0</v>
      </c>
    </row>
    <row r="267" spans="2:46" hidden="1">
      <c r="B267" s="62"/>
      <c r="H267" s="64" t="s">
        <v>807</v>
      </c>
      <c r="I267" s="169">
        <v>569428</v>
      </c>
      <c r="J267" s="171"/>
      <c r="K267" s="4">
        <v>602140</v>
      </c>
      <c r="L267" s="4"/>
      <c r="M267" s="169">
        <v>650500</v>
      </c>
      <c r="N267" s="171"/>
      <c r="Q267" s="63"/>
      <c r="S267" s="169">
        <v>647681</v>
      </c>
      <c r="T267" s="171"/>
      <c r="U267" s="4">
        <v>693002</v>
      </c>
      <c r="Y267" s="188"/>
      <c r="AA267" s="169">
        <v>709522</v>
      </c>
      <c r="AE267" s="188"/>
    </row>
    <row r="268" spans="2:46" hidden="1">
      <c r="B268" s="62"/>
      <c r="H268" s="64" t="s">
        <v>811</v>
      </c>
      <c r="I268" s="169">
        <v>1091876</v>
      </c>
      <c r="J268" s="171"/>
      <c r="K268" s="4">
        <v>1083131</v>
      </c>
      <c r="L268" s="4"/>
      <c r="M268" s="169">
        <v>1239230</v>
      </c>
      <c r="N268" s="171"/>
      <c r="Q268" s="63"/>
      <c r="S268" s="169">
        <v>1243917</v>
      </c>
      <c r="T268" s="171"/>
      <c r="U268" s="4">
        <v>1256886</v>
      </c>
      <c r="Y268" s="188"/>
      <c r="AA268" s="169">
        <v>1347793</v>
      </c>
      <c r="AE268" s="188"/>
    </row>
    <row r="269" spans="2:46" hidden="1">
      <c r="B269" s="62"/>
      <c r="H269" s="64" t="s">
        <v>808</v>
      </c>
      <c r="I269" s="169">
        <v>97755</v>
      </c>
      <c r="J269" s="171"/>
      <c r="K269" s="4">
        <v>101337</v>
      </c>
      <c r="L269" s="4"/>
      <c r="M269" s="169">
        <v>111820</v>
      </c>
      <c r="N269" s="171"/>
      <c r="Q269" s="63"/>
      <c r="S269" s="169">
        <v>110315</v>
      </c>
      <c r="T269" s="171"/>
      <c r="U269" s="4">
        <v>114028</v>
      </c>
      <c r="Y269" s="188"/>
      <c r="AA269" s="169">
        <v>134656</v>
      </c>
      <c r="AE269" s="188"/>
    </row>
    <row r="270" spans="2:46" s="65" customFormat="1" hidden="1">
      <c r="B270" s="62"/>
      <c r="F270" s="239"/>
      <c r="G270" s="62"/>
      <c r="H270" s="64" t="s">
        <v>761</v>
      </c>
      <c r="I270" s="169">
        <v>36275</v>
      </c>
      <c r="J270" s="171"/>
      <c r="K270" s="4">
        <v>34072</v>
      </c>
      <c r="L270" s="4"/>
      <c r="M270" s="169">
        <v>37442</v>
      </c>
      <c r="N270" s="171"/>
      <c r="O270" s="4"/>
      <c r="P270" s="4"/>
      <c r="Q270" s="63"/>
      <c r="R270" s="4"/>
      <c r="S270" s="169">
        <v>37172</v>
      </c>
      <c r="T270" s="171"/>
      <c r="U270" s="4">
        <v>36107</v>
      </c>
      <c r="V270" s="63"/>
      <c r="W270" s="169"/>
      <c r="X270" s="187"/>
      <c r="Y270" s="188"/>
      <c r="Z270" s="171"/>
      <c r="AA270" s="169">
        <v>33458</v>
      </c>
      <c r="AB270" s="63"/>
      <c r="AC270" s="169"/>
      <c r="AD270" s="187"/>
      <c r="AE270" s="188"/>
      <c r="AF270" s="171"/>
      <c r="AG270" s="185"/>
      <c r="AH270" s="187"/>
      <c r="AI270" s="171"/>
      <c r="AJ270" s="4"/>
      <c r="AK270" s="4"/>
      <c r="AL270" s="4"/>
      <c r="AM270" s="169"/>
      <c r="AN270" s="187"/>
      <c r="AO270" s="178"/>
      <c r="AP270" s="4"/>
      <c r="AQ270" s="4"/>
      <c r="AR270" s="169"/>
      <c r="AS270" s="187"/>
      <c r="AT270" s="170"/>
    </row>
    <row r="271" spans="2:46" s="65" customFormat="1" hidden="1">
      <c r="B271" s="62"/>
      <c r="F271" s="239"/>
      <c r="G271" s="62"/>
      <c r="H271" s="64" t="s">
        <v>813</v>
      </c>
      <c r="I271" s="169">
        <v>62664</v>
      </c>
      <c r="J271" s="171"/>
      <c r="K271" s="4">
        <v>80339</v>
      </c>
      <c r="L271" s="4"/>
      <c r="M271" s="169">
        <v>85173</v>
      </c>
      <c r="N271" s="171"/>
      <c r="O271" s="4"/>
      <c r="P271" s="4"/>
      <c r="Q271" s="63"/>
      <c r="R271" s="4"/>
      <c r="S271" s="169">
        <v>69055</v>
      </c>
      <c r="T271" s="171"/>
      <c r="U271" s="4">
        <v>91842</v>
      </c>
      <c r="V271" s="63"/>
      <c r="W271" s="169"/>
      <c r="X271" s="187"/>
      <c r="Y271" s="188"/>
      <c r="Z271" s="171"/>
      <c r="AA271" s="169">
        <v>77124</v>
      </c>
      <c r="AB271" s="63"/>
      <c r="AC271" s="169"/>
      <c r="AD271" s="187"/>
      <c r="AE271" s="188"/>
      <c r="AF271" s="171"/>
      <c r="AG271" s="185"/>
      <c r="AH271" s="187"/>
      <c r="AI271" s="171"/>
      <c r="AJ271" s="4"/>
      <c r="AK271" s="4"/>
      <c r="AL271" s="4"/>
      <c r="AM271" s="169"/>
      <c r="AN271" s="187"/>
      <c r="AO271" s="178"/>
      <c r="AP271" s="4"/>
      <c r="AQ271" s="4"/>
      <c r="AR271" s="169"/>
      <c r="AS271" s="187"/>
      <c r="AT271" s="170"/>
    </row>
    <row r="272" spans="2:46" s="65" customFormat="1" hidden="1">
      <c r="B272" s="62"/>
      <c r="F272" s="239"/>
      <c r="G272" s="62"/>
      <c r="H272" s="64" t="s">
        <v>2001</v>
      </c>
      <c r="I272" s="175"/>
      <c r="J272" s="171"/>
      <c r="K272" s="4">
        <v>250</v>
      </c>
      <c r="L272" s="4"/>
      <c r="M272" s="169"/>
      <c r="N272" s="171"/>
      <c r="O272" s="4"/>
      <c r="P272" s="4"/>
      <c r="Q272" s="63"/>
      <c r="R272" s="4"/>
      <c r="S272" s="169">
        <v>9687</v>
      </c>
      <c r="T272" s="168"/>
      <c r="U272" s="63"/>
      <c r="V272" s="63"/>
      <c r="W272" s="169"/>
      <c r="X272" s="187"/>
      <c r="Y272" s="188"/>
      <c r="Z272" s="171"/>
      <c r="AA272" s="167"/>
      <c r="AB272" s="63"/>
      <c r="AC272" s="169"/>
      <c r="AD272" s="187"/>
      <c r="AE272" s="188"/>
      <c r="AF272" s="171"/>
      <c r="AG272" s="185"/>
      <c r="AH272" s="187"/>
      <c r="AI272" s="171"/>
      <c r="AJ272" s="4"/>
      <c r="AK272" s="4"/>
      <c r="AL272" s="4"/>
      <c r="AM272" s="169"/>
      <c r="AN272" s="187"/>
      <c r="AO272" s="178"/>
      <c r="AP272" s="4"/>
      <c r="AQ272" s="4"/>
      <c r="AR272" s="169"/>
      <c r="AS272" s="187"/>
      <c r="AT272" s="170"/>
    </row>
    <row r="273" spans="2:46" s="65" customFormat="1" hidden="1">
      <c r="B273" s="62"/>
      <c r="F273" s="239"/>
      <c r="G273" s="62"/>
      <c r="H273" s="64" t="s">
        <v>812</v>
      </c>
      <c r="I273" s="169">
        <v>13735</v>
      </c>
      <c r="J273" s="171"/>
      <c r="K273" s="31"/>
      <c r="L273" s="4"/>
      <c r="M273" s="175"/>
      <c r="N273" s="171"/>
      <c r="O273" s="4"/>
      <c r="P273" s="4"/>
      <c r="Q273" s="63"/>
      <c r="R273" s="4"/>
      <c r="S273" s="169"/>
      <c r="T273" s="168"/>
      <c r="U273" s="63"/>
      <c r="V273" s="63"/>
      <c r="W273" s="169"/>
      <c r="X273" s="187"/>
      <c r="Y273" s="188"/>
      <c r="Z273" s="171"/>
      <c r="AA273" s="167"/>
      <c r="AB273" s="63"/>
      <c r="AC273" s="169"/>
      <c r="AD273" s="187"/>
      <c r="AE273" s="188"/>
      <c r="AF273" s="171"/>
      <c r="AG273" s="185"/>
      <c r="AH273" s="187"/>
      <c r="AI273" s="171"/>
      <c r="AJ273" s="4"/>
      <c r="AK273" s="4"/>
      <c r="AL273" s="4"/>
      <c r="AM273" s="169"/>
      <c r="AN273" s="187"/>
      <c r="AO273" s="178"/>
      <c r="AP273" s="4"/>
      <c r="AQ273" s="4"/>
      <c r="AR273" s="169"/>
      <c r="AS273" s="187"/>
      <c r="AT273" s="170"/>
    </row>
    <row r="274" spans="2:46" s="65" customFormat="1">
      <c r="B274" s="69">
        <v>4</v>
      </c>
      <c r="F274" s="22">
        <f t="shared" ref="F274:F286" si="98">COUNT(B274:E274)</f>
        <v>1</v>
      </c>
      <c r="G274" s="69" t="s">
        <v>3276</v>
      </c>
      <c r="H274" s="62" t="s">
        <v>814</v>
      </c>
      <c r="I274" s="167">
        <v>50661</v>
      </c>
      <c r="J274" s="168"/>
      <c r="K274" s="63">
        <v>53033</v>
      </c>
      <c r="L274" s="63"/>
      <c r="M274" s="167">
        <v>62497</v>
      </c>
      <c r="N274" s="168"/>
      <c r="O274" s="63">
        <f t="shared" ref="O274:P274" si="99">O275</f>
        <v>0</v>
      </c>
      <c r="P274" s="63">
        <f t="shared" si="99"/>
        <v>0</v>
      </c>
      <c r="Q274" s="63">
        <f>Q275</f>
        <v>62497</v>
      </c>
      <c r="R274" s="63">
        <f>R275</f>
        <v>0</v>
      </c>
      <c r="S274" s="167">
        <v>55562</v>
      </c>
      <c r="T274" s="168"/>
      <c r="U274" s="63">
        <v>59646</v>
      </c>
      <c r="V274" s="63"/>
      <c r="W274" s="167"/>
      <c r="X274" s="188"/>
      <c r="Y274" s="188">
        <v>59646</v>
      </c>
      <c r="Z274" s="168"/>
      <c r="AA274" s="167">
        <v>64460</v>
      </c>
      <c r="AB274" s="63"/>
      <c r="AC274" s="167"/>
      <c r="AD274" s="188"/>
      <c r="AE274" s="167">
        <v>64460</v>
      </c>
      <c r="AF274" s="171">
        <f t="shared" ref="AF274:AF277" si="100">AA274-SUM(AC274:AE274)</f>
        <v>0</v>
      </c>
      <c r="AG274" s="185"/>
      <c r="AH274" s="187"/>
      <c r="AI274" s="171"/>
      <c r="AJ274" s="4"/>
      <c r="AK274" s="4"/>
      <c r="AL274" s="4"/>
      <c r="AM274" s="169"/>
      <c r="AN274" s="187"/>
      <c r="AO274" s="178"/>
      <c r="AP274" s="63"/>
      <c r="AQ274" s="63"/>
      <c r="AR274" s="167"/>
      <c r="AS274" s="187"/>
      <c r="AT274" s="170"/>
    </row>
    <row r="275" spans="2:46" s="65" customFormat="1">
      <c r="B275" s="69">
        <v>4</v>
      </c>
      <c r="C275" s="65">
        <v>1</v>
      </c>
      <c r="F275" s="22">
        <f t="shared" si="98"/>
        <v>2</v>
      </c>
      <c r="G275" s="69" t="s">
        <v>3297</v>
      </c>
      <c r="H275" s="62" t="s">
        <v>2002</v>
      </c>
      <c r="I275" s="167">
        <v>50661</v>
      </c>
      <c r="J275" s="168"/>
      <c r="K275" s="63">
        <v>53033</v>
      </c>
      <c r="L275" s="63"/>
      <c r="M275" s="167">
        <v>62497</v>
      </c>
      <c r="N275" s="168"/>
      <c r="O275" s="4"/>
      <c r="P275" s="4"/>
      <c r="Q275" s="63">
        <f>Q276+Q277</f>
        <v>62497</v>
      </c>
      <c r="R275" s="4"/>
      <c r="S275" s="167">
        <v>55562</v>
      </c>
      <c r="T275" s="168"/>
      <c r="U275" s="63">
        <v>59646</v>
      </c>
      <c r="V275" s="63"/>
      <c r="W275" s="169"/>
      <c r="X275" s="187"/>
      <c r="Y275" s="188">
        <v>59646</v>
      </c>
      <c r="Z275" s="171"/>
      <c r="AA275" s="167">
        <v>64460</v>
      </c>
      <c r="AB275" s="63"/>
      <c r="AC275" s="169"/>
      <c r="AD275" s="187"/>
      <c r="AE275" s="167">
        <v>64460</v>
      </c>
      <c r="AF275" s="171">
        <f t="shared" si="100"/>
        <v>0</v>
      </c>
      <c r="AG275" s="185"/>
      <c r="AH275" s="187"/>
      <c r="AI275" s="171"/>
      <c r="AJ275" s="4"/>
      <c r="AK275" s="4"/>
      <c r="AL275" s="4"/>
      <c r="AM275" s="169"/>
      <c r="AN275" s="187"/>
      <c r="AO275" s="178"/>
      <c r="AP275" s="4"/>
      <c r="AQ275" s="4"/>
      <c r="AR275" s="169"/>
      <c r="AS275" s="187"/>
      <c r="AT275" s="170"/>
    </row>
    <row r="276" spans="2:46" s="65" customFormat="1">
      <c r="B276" s="69">
        <v>4</v>
      </c>
      <c r="C276" s="65">
        <v>1</v>
      </c>
      <c r="D276" s="65">
        <v>1</v>
      </c>
      <c r="F276" s="22">
        <f t="shared" si="98"/>
        <v>3</v>
      </c>
      <c r="G276" s="69" t="s">
        <v>81</v>
      </c>
      <c r="H276" s="62" t="s">
        <v>1179</v>
      </c>
      <c r="I276" s="169">
        <v>48659</v>
      </c>
      <c r="J276" s="171"/>
      <c r="K276" s="4">
        <v>50861</v>
      </c>
      <c r="L276" s="4"/>
      <c r="M276" s="167">
        <v>59973</v>
      </c>
      <c r="N276" s="168"/>
      <c r="O276" s="4"/>
      <c r="P276" s="4"/>
      <c r="Q276" s="63">
        <v>59973</v>
      </c>
      <c r="R276" s="4"/>
      <c r="S276" s="167">
        <v>53377.8</v>
      </c>
      <c r="T276" s="168"/>
      <c r="U276" s="63">
        <v>57062</v>
      </c>
      <c r="V276" s="64" t="s">
        <v>2955</v>
      </c>
      <c r="W276" s="169"/>
      <c r="X276" s="187"/>
      <c r="Y276" s="188">
        <v>57062</v>
      </c>
      <c r="Z276" s="171"/>
      <c r="AA276" s="167">
        <v>61604</v>
      </c>
      <c r="AB276" s="64"/>
      <c r="AC276" s="169"/>
      <c r="AD276" s="187"/>
      <c r="AE276" s="169">
        <f t="shared" ref="AE276:AE277" si="101">AA276</f>
        <v>61604</v>
      </c>
      <c r="AF276" s="171">
        <f t="shared" si="100"/>
        <v>0</v>
      </c>
      <c r="AG276" s="185"/>
      <c r="AH276" s="187"/>
      <c r="AI276" s="171"/>
      <c r="AJ276" s="4"/>
      <c r="AK276" s="4"/>
      <c r="AL276" s="4"/>
      <c r="AM276" s="169"/>
      <c r="AN276" s="187"/>
      <c r="AO276" s="178"/>
      <c r="AP276" s="4">
        <v>52701</v>
      </c>
      <c r="AQ276" s="4"/>
      <c r="AR276" s="169"/>
      <c r="AS276" s="187">
        <v>56254</v>
      </c>
      <c r="AT276" s="170"/>
    </row>
    <row r="277" spans="2:46" s="65" customFormat="1">
      <c r="B277" s="69">
        <v>4</v>
      </c>
      <c r="C277" s="65">
        <v>1</v>
      </c>
      <c r="D277" s="65">
        <v>2</v>
      </c>
      <c r="F277" s="22">
        <f t="shared" si="98"/>
        <v>3</v>
      </c>
      <c r="G277" s="69" t="s">
        <v>84</v>
      </c>
      <c r="H277" s="62" t="s">
        <v>1180</v>
      </c>
      <c r="I277" s="169">
        <v>2002</v>
      </c>
      <c r="J277" s="171"/>
      <c r="K277" s="4">
        <v>2172</v>
      </c>
      <c r="L277" s="4"/>
      <c r="M277" s="167">
        <v>2524</v>
      </c>
      <c r="N277" s="168"/>
      <c r="O277" s="4"/>
      <c r="P277" s="4"/>
      <c r="Q277" s="63">
        <v>2524</v>
      </c>
      <c r="R277" s="4"/>
      <c r="S277" s="167">
        <v>2184</v>
      </c>
      <c r="T277" s="168"/>
      <c r="U277" s="63">
        <v>2584</v>
      </c>
      <c r="V277" s="65" t="s">
        <v>2003</v>
      </c>
      <c r="W277" s="169"/>
      <c r="X277" s="187"/>
      <c r="Y277" s="188">
        <v>2584</v>
      </c>
      <c r="Z277" s="171"/>
      <c r="AA277" s="167">
        <v>2856</v>
      </c>
      <c r="AC277" s="169"/>
      <c r="AD277" s="187"/>
      <c r="AE277" s="169">
        <f t="shared" si="101"/>
        <v>2856</v>
      </c>
      <c r="AF277" s="171">
        <f t="shared" si="100"/>
        <v>0</v>
      </c>
      <c r="AG277" s="185"/>
      <c r="AH277" s="187"/>
      <c r="AI277" s="171"/>
      <c r="AJ277" s="4"/>
      <c r="AK277" s="4">
        <v>2172</v>
      </c>
      <c r="AL277" s="4"/>
      <c r="AM277" s="169"/>
      <c r="AN277" s="188">
        <v>2524</v>
      </c>
      <c r="AO277" s="178"/>
      <c r="AP277" s="4">
        <v>2184</v>
      </c>
      <c r="AQ277" s="4"/>
      <c r="AR277" s="169"/>
      <c r="AS277" s="188">
        <v>2524</v>
      </c>
      <c r="AT277" s="170"/>
    </row>
    <row r="278" spans="2:46" s="65" customFormat="1">
      <c r="B278" s="69">
        <v>5</v>
      </c>
      <c r="F278" s="22">
        <f t="shared" si="98"/>
        <v>1</v>
      </c>
      <c r="G278" s="69" t="s">
        <v>3280</v>
      </c>
      <c r="H278" s="62" t="s">
        <v>525</v>
      </c>
      <c r="I278" s="167">
        <v>9700</v>
      </c>
      <c r="J278" s="168"/>
      <c r="K278" s="63">
        <v>4670</v>
      </c>
      <c r="L278" s="63"/>
      <c r="M278" s="167">
        <v>2510</v>
      </c>
      <c r="N278" s="168"/>
      <c r="O278" s="65">
        <f t="shared" ref="O278:P278" si="102">O279+O281</f>
        <v>0</v>
      </c>
      <c r="P278" s="65">
        <f t="shared" si="102"/>
        <v>0</v>
      </c>
      <c r="Q278" s="65">
        <f>Q279+Q281</f>
        <v>2510</v>
      </c>
      <c r="R278" s="65">
        <f>R279+R281</f>
        <v>0</v>
      </c>
      <c r="S278" s="167">
        <v>17272.599999999999</v>
      </c>
      <c r="T278" s="168"/>
      <c r="U278" s="63">
        <v>2510</v>
      </c>
      <c r="V278" s="63"/>
      <c r="W278" s="185"/>
      <c r="X278" s="191"/>
      <c r="Y278" s="188">
        <v>2510</v>
      </c>
      <c r="Z278" s="182"/>
      <c r="AA278" s="167">
        <v>2510</v>
      </c>
      <c r="AB278" s="63"/>
      <c r="AC278" s="185"/>
      <c r="AD278" s="191"/>
      <c r="AE278" s="167">
        <v>2510</v>
      </c>
      <c r="AF278" s="171">
        <f t="shared" ref="AF278:AF280" si="103">AA278-SUM(AC278:AE278)</f>
        <v>0</v>
      </c>
      <c r="AG278" s="185"/>
      <c r="AH278" s="187"/>
      <c r="AI278" s="171"/>
      <c r="AJ278" s="4"/>
      <c r="AK278" s="4"/>
      <c r="AL278" s="4"/>
      <c r="AM278" s="169"/>
      <c r="AN278" s="187"/>
      <c r="AO278" s="178"/>
      <c r="AR278" s="185"/>
      <c r="AS278" s="187"/>
      <c r="AT278" s="170"/>
    </row>
    <row r="279" spans="2:46" s="65" customFormat="1">
      <c r="B279" s="69">
        <v>5</v>
      </c>
      <c r="C279" s="65">
        <v>1</v>
      </c>
      <c r="F279" s="22">
        <f t="shared" si="98"/>
        <v>2</v>
      </c>
      <c r="G279" s="69" t="s">
        <v>3290</v>
      </c>
      <c r="H279" s="62" t="s">
        <v>2004</v>
      </c>
      <c r="I279" s="167"/>
      <c r="J279" s="168"/>
      <c r="K279" s="63">
        <v>1584</v>
      </c>
      <c r="L279" s="63"/>
      <c r="M279" s="167">
        <v>2510</v>
      </c>
      <c r="N279" s="168"/>
      <c r="O279" s="4"/>
      <c r="P279" s="4"/>
      <c r="Q279" s="63">
        <v>2510</v>
      </c>
      <c r="R279" s="4"/>
      <c r="S279" s="167">
        <v>3815</v>
      </c>
      <c r="T279" s="168"/>
      <c r="U279" s="63">
        <v>2510</v>
      </c>
      <c r="V279" s="63"/>
      <c r="W279" s="169"/>
      <c r="X279" s="187"/>
      <c r="Y279" s="188">
        <v>2510</v>
      </c>
      <c r="Z279" s="171"/>
      <c r="AA279" s="167">
        <v>2510</v>
      </c>
      <c r="AB279" s="63"/>
      <c r="AC279" s="169"/>
      <c r="AD279" s="187"/>
      <c r="AE279" s="167">
        <v>2510</v>
      </c>
      <c r="AF279" s="171">
        <f t="shared" si="103"/>
        <v>0</v>
      </c>
      <c r="AG279" s="185"/>
      <c r="AH279" s="187"/>
      <c r="AI279" s="171"/>
      <c r="AJ279" s="4"/>
      <c r="AK279" s="4"/>
      <c r="AL279" s="4"/>
      <c r="AM279" s="169"/>
      <c r="AN279" s="187"/>
      <c r="AO279" s="178"/>
      <c r="AP279" s="4"/>
      <c r="AQ279" s="4"/>
      <c r="AR279" s="169"/>
      <c r="AS279" s="187"/>
      <c r="AT279" s="170"/>
    </row>
    <row r="280" spans="2:46" s="65" customFormat="1">
      <c r="B280" s="69">
        <v>5</v>
      </c>
      <c r="C280" s="65">
        <v>1</v>
      </c>
      <c r="D280" s="65">
        <v>1</v>
      </c>
      <c r="F280" s="22">
        <f t="shared" si="98"/>
        <v>3</v>
      </c>
      <c r="G280" s="69" t="s">
        <v>280</v>
      </c>
      <c r="H280" s="62" t="s">
        <v>2004</v>
      </c>
      <c r="I280" s="167"/>
      <c r="J280" s="168"/>
      <c r="K280" s="63">
        <v>1584</v>
      </c>
      <c r="L280" s="63"/>
      <c r="M280" s="167">
        <v>2510</v>
      </c>
      <c r="N280" s="168"/>
      <c r="O280" s="4"/>
      <c r="P280" s="4"/>
      <c r="Q280" s="63"/>
      <c r="R280" s="4"/>
      <c r="S280" s="167">
        <v>3815</v>
      </c>
      <c r="T280" s="168"/>
      <c r="U280" s="63">
        <v>2510</v>
      </c>
      <c r="V280" s="63"/>
      <c r="W280" s="169"/>
      <c r="X280" s="187"/>
      <c r="Y280" s="188"/>
      <c r="Z280" s="171"/>
      <c r="AA280" s="167">
        <v>2510</v>
      </c>
      <c r="AB280" s="63"/>
      <c r="AC280" s="169"/>
      <c r="AD280" s="187"/>
      <c r="AE280" s="169">
        <f>AA280</f>
        <v>2510</v>
      </c>
      <c r="AF280" s="171">
        <f t="shared" si="103"/>
        <v>0</v>
      </c>
      <c r="AG280" s="185"/>
      <c r="AH280" s="187"/>
      <c r="AI280" s="171"/>
      <c r="AJ280" s="4"/>
      <c r="AK280" s="4"/>
      <c r="AL280" s="4"/>
      <c r="AM280" s="169"/>
      <c r="AN280" s="187"/>
      <c r="AO280" s="178"/>
      <c r="AP280" s="4"/>
      <c r="AQ280" s="4"/>
      <c r="AR280" s="169"/>
      <c r="AS280" s="187"/>
      <c r="AT280" s="170"/>
    </row>
    <row r="281" spans="2:46" s="65" customFormat="1">
      <c r="B281" s="69">
        <v>5</v>
      </c>
      <c r="C281" s="65">
        <v>2</v>
      </c>
      <c r="F281" s="22">
        <f t="shared" si="98"/>
        <v>2</v>
      </c>
      <c r="G281" s="69" t="s">
        <v>3291</v>
      </c>
      <c r="H281" s="62" t="s">
        <v>2005</v>
      </c>
      <c r="I281" s="167"/>
      <c r="J281" s="168"/>
      <c r="K281" s="63">
        <v>3086</v>
      </c>
      <c r="L281" s="63"/>
      <c r="M281" s="175"/>
      <c r="N281" s="176"/>
      <c r="O281" s="4"/>
      <c r="P281" s="4"/>
      <c r="Q281" s="4"/>
      <c r="R281" s="4"/>
      <c r="S281" s="167">
        <v>13457</v>
      </c>
      <c r="T281" s="168"/>
      <c r="U281" s="31"/>
      <c r="W281" s="169"/>
      <c r="X281" s="187"/>
      <c r="Y281" s="187"/>
      <c r="Z281" s="171"/>
      <c r="AA281" s="175"/>
      <c r="AB281" s="244"/>
      <c r="AC281" s="175"/>
      <c r="AD281" s="205"/>
      <c r="AE281" s="205"/>
      <c r="AF281" s="176"/>
      <c r="AG281" s="185"/>
      <c r="AH281" s="187"/>
      <c r="AI281" s="171"/>
      <c r="AJ281" s="4"/>
      <c r="AK281" s="4"/>
      <c r="AL281" s="4"/>
      <c r="AM281" s="169"/>
      <c r="AN281" s="187"/>
      <c r="AO281" s="178"/>
      <c r="AP281" s="4"/>
      <c r="AQ281" s="4"/>
      <c r="AR281" s="169"/>
      <c r="AS281" s="187"/>
      <c r="AT281" s="170"/>
    </row>
    <row r="282" spans="2:46" s="65" customFormat="1">
      <c r="B282" s="69">
        <v>5</v>
      </c>
      <c r="C282" s="65">
        <v>2</v>
      </c>
      <c r="D282" s="65">
        <v>1</v>
      </c>
      <c r="F282" s="22">
        <f t="shared" si="98"/>
        <v>3</v>
      </c>
      <c r="G282" s="69" t="s">
        <v>3556</v>
      </c>
      <c r="H282" s="62" t="s">
        <v>2005</v>
      </c>
      <c r="I282" s="167"/>
      <c r="J282" s="168"/>
      <c r="K282" s="63">
        <v>3086</v>
      </c>
      <c r="L282" s="63"/>
      <c r="M282" s="175"/>
      <c r="N282" s="176"/>
      <c r="O282" s="4"/>
      <c r="P282" s="4"/>
      <c r="Q282" s="4"/>
      <c r="R282" s="4"/>
      <c r="S282" s="167">
        <v>13457</v>
      </c>
      <c r="T282" s="168"/>
      <c r="U282" s="31"/>
      <c r="W282" s="169"/>
      <c r="X282" s="187"/>
      <c r="Y282" s="187"/>
      <c r="Z282" s="171"/>
      <c r="AA282" s="175"/>
      <c r="AC282" s="169"/>
      <c r="AD282" s="187"/>
      <c r="AE282" s="169">
        <f>AA282</f>
        <v>0</v>
      </c>
      <c r="AF282" s="171">
        <f t="shared" ref="AF282" si="104">AA282-SUM(AC282:AE282)</f>
        <v>0</v>
      </c>
      <c r="AG282" s="185"/>
      <c r="AH282" s="187"/>
      <c r="AI282" s="171"/>
      <c r="AJ282" s="4"/>
      <c r="AK282" s="4"/>
      <c r="AL282" s="4"/>
      <c r="AM282" s="169"/>
      <c r="AN282" s="187"/>
      <c r="AO282" s="178"/>
      <c r="AP282" s="4"/>
      <c r="AQ282" s="4"/>
      <c r="AR282" s="169"/>
      <c r="AS282" s="187"/>
      <c r="AT282" s="170"/>
    </row>
    <row r="283" spans="2:46" s="65" customFormat="1">
      <c r="B283" s="69"/>
      <c r="F283" s="22">
        <f t="shared" si="98"/>
        <v>0</v>
      </c>
      <c r="G283" s="69"/>
      <c r="H283" s="64" t="s">
        <v>2006</v>
      </c>
      <c r="I283" s="169">
        <v>8000</v>
      </c>
      <c r="J283" s="171"/>
      <c r="K283" s="4">
        <v>3086</v>
      </c>
      <c r="L283" s="63"/>
      <c r="M283" s="175"/>
      <c r="N283" s="176"/>
      <c r="O283" s="4"/>
      <c r="P283" s="4"/>
      <c r="Q283" s="4"/>
      <c r="R283" s="4"/>
      <c r="S283" s="167"/>
      <c r="T283" s="168"/>
      <c r="U283" s="31"/>
      <c r="W283" s="169"/>
      <c r="X283" s="187"/>
      <c r="Y283" s="187"/>
      <c r="Z283" s="171"/>
      <c r="AA283" s="175"/>
      <c r="AB283" s="244"/>
      <c r="AC283" s="175"/>
      <c r="AD283" s="205"/>
      <c r="AE283" s="205"/>
      <c r="AF283" s="176"/>
      <c r="AG283" s="185"/>
      <c r="AH283" s="187"/>
      <c r="AI283" s="171"/>
      <c r="AJ283" s="4"/>
      <c r="AK283" s="4"/>
      <c r="AL283" s="4"/>
      <c r="AM283" s="169"/>
      <c r="AN283" s="187"/>
      <c r="AO283" s="178"/>
      <c r="AP283" s="4"/>
      <c r="AQ283" s="4"/>
      <c r="AR283" s="169"/>
      <c r="AS283" s="187"/>
      <c r="AT283" s="170"/>
    </row>
    <row r="284" spans="2:46" s="65" customFormat="1">
      <c r="B284" s="69">
        <v>6</v>
      </c>
      <c r="F284" s="22">
        <f t="shared" si="98"/>
        <v>1</v>
      </c>
      <c r="G284" s="69" t="s">
        <v>3282</v>
      </c>
      <c r="H284" s="62" t="s">
        <v>1159</v>
      </c>
      <c r="I284" s="167"/>
      <c r="J284" s="168"/>
      <c r="K284" s="63">
        <v>0</v>
      </c>
      <c r="L284" s="63"/>
      <c r="M284" s="167">
        <v>3</v>
      </c>
      <c r="N284" s="168"/>
      <c r="O284" s="4"/>
      <c r="P284" s="4"/>
      <c r="Q284" s="4"/>
      <c r="R284" s="4">
        <v>3</v>
      </c>
      <c r="S284" s="167">
        <v>0</v>
      </c>
      <c r="T284" s="168"/>
      <c r="U284" s="63">
        <v>3</v>
      </c>
      <c r="V284" s="63"/>
      <c r="W284" s="169"/>
      <c r="X284" s="187"/>
      <c r="Y284" s="187"/>
      <c r="Z284" s="171">
        <v>3</v>
      </c>
      <c r="AA284" s="167">
        <v>3</v>
      </c>
      <c r="AB284" s="63"/>
      <c r="AC284" s="169"/>
      <c r="AD284" s="187"/>
      <c r="AE284" s="187"/>
      <c r="AF284" s="171">
        <v>3</v>
      </c>
      <c r="AG284" s="185"/>
      <c r="AH284" s="187"/>
      <c r="AI284" s="171"/>
      <c r="AJ284" s="4"/>
      <c r="AK284" s="4"/>
      <c r="AL284" s="4"/>
      <c r="AM284" s="169"/>
      <c r="AN284" s="187"/>
      <c r="AO284" s="178"/>
      <c r="AP284" s="4"/>
      <c r="AQ284" s="4"/>
      <c r="AR284" s="169"/>
      <c r="AS284" s="187"/>
      <c r="AT284" s="170"/>
    </row>
    <row r="285" spans="2:46">
      <c r="B285" s="69">
        <v>6</v>
      </c>
      <c r="C285" s="64">
        <v>1</v>
      </c>
      <c r="F285" s="22">
        <f t="shared" si="98"/>
        <v>2</v>
      </c>
      <c r="G285" s="69" t="s">
        <v>223</v>
      </c>
      <c r="H285" s="62" t="s">
        <v>1159</v>
      </c>
      <c r="K285" s="63">
        <v>0</v>
      </c>
      <c r="M285" s="167">
        <v>3</v>
      </c>
      <c r="S285" s="167">
        <v>0</v>
      </c>
      <c r="U285" s="63">
        <v>3</v>
      </c>
      <c r="AA285" s="167">
        <v>3</v>
      </c>
      <c r="AF285" s="171">
        <v>3</v>
      </c>
    </row>
    <row r="286" spans="2:46">
      <c r="B286" s="69">
        <v>6</v>
      </c>
      <c r="C286" s="64">
        <v>1</v>
      </c>
      <c r="D286" s="64">
        <v>1</v>
      </c>
      <c r="F286" s="22">
        <f t="shared" si="98"/>
        <v>3</v>
      </c>
      <c r="G286" s="69" t="s">
        <v>225</v>
      </c>
      <c r="H286" s="62" t="s">
        <v>1159</v>
      </c>
      <c r="K286" s="63">
        <v>0</v>
      </c>
      <c r="M286" s="167">
        <v>3</v>
      </c>
      <c r="S286" s="167">
        <v>0</v>
      </c>
      <c r="U286" s="63">
        <v>3</v>
      </c>
      <c r="AA286" s="167">
        <v>3</v>
      </c>
      <c r="AF286" s="171">
        <v>3</v>
      </c>
    </row>
  </sheetData>
  <autoFilter ref="F1:F286">
    <filterColumn colId="0">
      <customFilters>
        <customFilter operator="notEqual" val=" "/>
      </customFilters>
    </filterColumn>
  </autoFilter>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小金井市一般会計歳出</vt:lpstr>
      <vt:lpstr>小金井市一般会計歳入</vt:lpstr>
      <vt:lpstr>小金井市特別会計歳入</vt:lpstr>
      <vt:lpstr>小金井市特別会計 歳出</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loupy</dc:creator>
  <cp:lastModifiedBy>loupy</cp:lastModifiedBy>
  <dcterms:created xsi:type="dcterms:W3CDTF">2011-11-18T13:29:21Z</dcterms:created>
  <dcterms:modified xsi:type="dcterms:W3CDTF">2014-03-02T05:45:25Z</dcterms:modified>
</cp:coreProperties>
</file>